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stejn\Desktop\"/>
    </mc:Choice>
  </mc:AlternateContent>
  <bookViews>
    <workbookView xWindow="0" yWindow="0" windowWidth="25200" windowHeight="11760" xr2:uid="{00000000-000D-0000-FFFF-FFFF00000000}"/>
  </bookViews>
  <sheets>
    <sheet name="Stavba" sheetId="1" r:id="rId1"/>
    <sheet name="VzorPolozky" sheetId="10" state="hidden" r:id="rId2"/>
    <sheet name="001 201 Pol" sheetId="12" r:id="rId3"/>
    <sheet name="Pokyny pro vyplnění" sheetId="11" r:id="rId4"/>
  </sheets>
  <externalReferences>
    <externalReference r:id="rId5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'001 201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'001 201 Pol'!$A$1:$W$200</definedName>
    <definedName name="_xlnm.Print_Area" localSheetId="0">Stavba!$A$1:$J$68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193" i="12" l="1"/>
  <c r="BA191" i="12"/>
  <c r="BA172" i="12"/>
  <c r="BA77" i="12"/>
  <c r="BA67" i="12"/>
  <c r="G9" i="12"/>
  <c r="M9" i="12" s="1"/>
  <c r="I9" i="12"/>
  <c r="K9" i="12"/>
  <c r="O9" i="12"/>
  <c r="Q9" i="12"/>
  <c r="V9" i="12"/>
  <c r="G12" i="12"/>
  <c r="M12" i="12" s="1"/>
  <c r="I12" i="12"/>
  <c r="K12" i="12"/>
  <c r="K8" i="12" s="1"/>
  <c r="O12" i="12"/>
  <c r="Q12" i="12"/>
  <c r="V12" i="12"/>
  <c r="V8" i="12" s="1"/>
  <c r="G16" i="12"/>
  <c r="I16" i="12"/>
  <c r="K16" i="12"/>
  <c r="M16" i="12"/>
  <c r="O16" i="12"/>
  <c r="Q16" i="12"/>
  <c r="V16" i="12"/>
  <c r="G19" i="12"/>
  <c r="M19" i="12" s="1"/>
  <c r="I19" i="12"/>
  <c r="K19" i="12"/>
  <c r="O19" i="12"/>
  <c r="Q19" i="12"/>
  <c r="Q18" i="12" s="1"/>
  <c r="V19" i="12"/>
  <c r="G23" i="12"/>
  <c r="M23" i="12" s="1"/>
  <c r="I23" i="12"/>
  <c r="K23" i="12"/>
  <c r="K18" i="12" s="1"/>
  <c r="O23" i="12"/>
  <c r="Q23" i="12"/>
  <c r="V23" i="12"/>
  <c r="V18" i="12" s="1"/>
  <c r="G27" i="12"/>
  <c r="M27" i="12" s="1"/>
  <c r="I27" i="12"/>
  <c r="K27" i="12"/>
  <c r="O27" i="12"/>
  <c r="Q27" i="12"/>
  <c r="V27" i="12"/>
  <c r="G31" i="12"/>
  <c r="M31" i="12" s="1"/>
  <c r="I31" i="12"/>
  <c r="K31" i="12"/>
  <c r="O31" i="12"/>
  <c r="Q31" i="12"/>
  <c r="V31" i="12"/>
  <c r="G36" i="12"/>
  <c r="M36" i="12" s="1"/>
  <c r="I36" i="12"/>
  <c r="K36" i="12"/>
  <c r="O36" i="12"/>
  <c r="Q36" i="12"/>
  <c r="V36" i="12"/>
  <c r="G40" i="12"/>
  <c r="M40" i="12" s="1"/>
  <c r="I40" i="12"/>
  <c r="K40" i="12"/>
  <c r="O40" i="12"/>
  <c r="Q40" i="12"/>
  <c r="V40" i="12"/>
  <c r="G43" i="12"/>
  <c r="M43" i="12" s="1"/>
  <c r="I43" i="12"/>
  <c r="K43" i="12"/>
  <c r="O43" i="12"/>
  <c r="Q43" i="12"/>
  <c r="V43" i="12"/>
  <c r="G46" i="12"/>
  <c r="M46" i="12" s="1"/>
  <c r="I46" i="12"/>
  <c r="K46" i="12"/>
  <c r="O46" i="12"/>
  <c r="Q46" i="12"/>
  <c r="V46" i="12"/>
  <c r="K49" i="12"/>
  <c r="V49" i="12"/>
  <c r="G50" i="12"/>
  <c r="G49" i="12" s="1"/>
  <c r="I52" i="1" s="1"/>
  <c r="I50" i="12"/>
  <c r="I49" i="12" s="1"/>
  <c r="K50" i="12"/>
  <c r="O50" i="12"/>
  <c r="O49" i="12" s="1"/>
  <c r="Q50" i="12"/>
  <c r="Q49" i="12" s="1"/>
  <c r="V50" i="12"/>
  <c r="G53" i="12"/>
  <c r="I53" i="1" s="1"/>
  <c r="K53" i="12"/>
  <c r="G54" i="12"/>
  <c r="M54" i="12" s="1"/>
  <c r="M53" i="12" s="1"/>
  <c r="I54" i="12"/>
  <c r="I53" i="12" s="1"/>
  <c r="K54" i="12"/>
  <c r="O54" i="12"/>
  <c r="O53" i="12" s="1"/>
  <c r="Q54" i="12"/>
  <c r="Q53" i="12" s="1"/>
  <c r="V54" i="12"/>
  <c r="V53" i="12" s="1"/>
  <c r="G57" i="12"/>
  <c r="I57" i="12"/>
  <c r="I56" i="12" s="1"/>
  <c r="K57" i="12"/>
  <c r="M57" i="12"/>
  <c r="O57" i="12"/>
  <c r="Q57" i="12"/>
  <c r="Q56" i="12" s="1"/>
  <c r="V57" i="12"/>
  <c r="G59" i="12"/>
  <c r="M59" i="12" s="1"/>
  <c r="I59" i="12"/>
  <c r="K59" i="12"/>
  <c r="K56" i="12" s="1"/>
  <c r="O59" i="12"/>
  <c r="Q59" i="12"/>
  <c r="V59" i="12"/>
  <c r="G62" i="12"/>
  <c r="M62" i="12" s="1"/>
  <c r="I62" i="12"/>
  <c r="K62" i="12"/>
  <c r="O62" i="12"/>
  <c r="Q62" i="12"/>
  <c r="V62" i="12"/>
  <c r="G64" i="12"/>
  <c r="M64" i="12" s="1"/>
  <c r="I64" i="12"/>
  <c r="K64" i="12"/>
  <c r="O64" i="12"/>
  <c r="Q64" i="12"/>
  <c r="Q63" i="12" s="1"/>
  <c r="V64" i="12"/>
  <c r="G66" i="12"/>
  <c r="M66" i="12" s="1"/>
  <c r="I66" i="12"/>
  <c r="K66" i="12"/>
  <c r="K63" i="12" s="1"/>
  <c r="O66" i="12"/>
  <c r="Q66" i="12"/>
  <c r="V66" i="12"/>
  <c r="G69" i="12"/>
  <c r="M69" i="12" s="1"/>
  <c r="I69" i="12"/>
  <c r="K69" i="12"/>
  <c r="O69" i="12"/>
  <c r="Q69" i="12"/>
  <c r="V69" i="12"/>
  <c r="G73" i="12"/>
  <c r="M73" i="12" s="1"/>
  <c r="I73" i="12"/>
  <c r="K73" i="12"/>
  <c r="O73" i="12"/>
  <c r="Q73" i="12"/>
  <c r="V73" i="12"/>
  <c r="G76" i="12"/>
  <c r="M76" i="12" s="1"/>
  <c r="I76" i="12"/>
  <c r="K76" i="12"/>
  <c r="O76" i="12"/>
  <c r="Q76" i="12"/>
  <c r="V76" i="12"/>
  <c r="G79" i="12"/>
  <c r="M79" i="12" s="1"/>
  <c r="I79" i="12"/>
  <c r="K79" i="12"/>
  <c r="O79" i="12"/>
  <c r="Q79" i="12"/>
  <c r="Q78" i="12" s="1"/>
  <c r="V79" i="12"/>
  <c r="G81" i="12"/>
  <c r="M81" i="12" s="1"/>
  <c r="I81" i="12"/>
  <c r="K81" i="12"/>
  <c r="K78" i="12" s="1"/>
  <c r="O81" i="12"/>
  <c r="Q81" i="12"/>
  <c r="V81" i="12"/>
  <c r="V78" i="12" s="1"/>
  <c r="G84" i="12"/>
  <c r="M84" i="12" s="1"/>
  <c r="I84" i="12"/>
  <c r="K84" i="12"/>
  <c r="O84" i="12"/>
  <c r="Q84" i="12"/>
  <c r="V84" i="12"/>
  <c r="G88" i="12"/>
  <c r="I57" i="1" s="1"/>
  <c r="K88" i="12"/>
  <c r="G89" i="12"/>
  <c r="M89" i="12" s="1"/>
  <c r="M88" i="12" s="1"/>
  <c r="I89" i="12"/>
  <c r="I88" i="12" s="1"/>
  <c r="K89" i="12"/>
  <c r="O89" i="12"/>
  <c r="O88" i="12" s="1"/>
  <c r="Q89" i="12"/>
  <c r="Q88" i="12" s="1"/>
  <c r="V89" i="12"/>
  <c r="V88" i="12" s="1"/>
  <c r="G92" i="12"/>
  <c r="M92" i="12" s="1"/>
  <c r="I92" i="12"/>
  <c r="K92" i="12"/>
  <c r="O92" i="12"/>
  <c r="Q92" i="12"/>
  <c r="V92" i="12"/>
  <c r="G94" i="12"/>
  <c r="M94" i="12" s="1"/>
  <c r="I94" i="12"/>
  <c r="K94" i="12"/>
  <c r="K91" i="12" s="1"/>
  <c r="O94" i="12"/>
  <c r="Q94" i="12"/>
  <c r="V94" i="12"/>
  <c r="G100" i="12"/>
  <c r="M100" i="12" s="1"/>
  <c r="I100" i="12"/>
  <c r="K100" i="12"/>
  <c r="O100" i="12"/>
  <c r="Q100" i="12"/>
  <c r="V100" i="12"/>
  <c r="G103" i="12"/>
  <c r="M103" i="12" s="1"/>
  <c r="I103" i="12"/>
  <c r="K103" i="12"/>
  <c r="O103" i="12"/>
  <c r="Q103" i="12"/>
  <c r="V103" i="12"/>
  <c r="G106" i="12"/>
  <c r="M106" i="12" s="1"/>
  <c r="I106" i="12"/>
  <c r="K106" i="12"/>
  <c r="O106" i="12"/>
  <c r="Q106" i="12"/>
  <c r="V106" i="12"/>
  <c r="G109" i="12"/>
  <c r="M109" i="12" s="1"/>
  <c r="I109" i="12"/>
  <c r="K109" i="12"/>
  <c r="O109" i="12"/>
  <c r="Q109" i="12"/>
  <c r="V109" i="12"/>
  <c r="G112" i="12"/>
  <c r="I112" i="12"/>
  <c r="K112" i="12"/>
  <c r="K111" i="12" s="1"/>
  <c r="O112" i="12"/>
  <c r="Q112" i="12"/>
  <c r="V112" i="12"/>
  <c r="G114" i="12"/>
  <c r="M114" i="12" s="1"/>
  <c r="I114" i="12"/>
  <c r="K114" i="12"/>
  <c r="O114" i="12"/>
  <c r="Q114" i="12"/>
  <c r="Q111" i="12" s="1"/>
  <c r="V114" i="12"/>
  <c r="G116" i="12"/>
  <c r="M116" i="12" s="1"/>
  <c r="I116" i="12"/>
  <c r="K116" i="12"/>
  <c r="O116" i="12"/>
  <c r="Q116" i="12"/>
  <c r="V116" i="12"/>
  <c r="G119" i="12"/>
  <c r="G118" i="12" s="1"/>
  <c r="I60" i="1" s="1"/>
  <c r="I119" i="12"/>
  <c r="K119" i="12"/>
  <c r="O119" i="12"/>
  <c r="O118" i="12" s="1"/>
  <c r="Q119" i="12"/>
  <c r="V119" i="12"/>
  <c r="G122" i="12"/>
  <c r="M122" i="12" s="1"/>
  <c r="I122" i="12"/>
  <c r="I118" i="12" s="1"/>
  <c r="K122" i="12"/>
  <c r="O122" i="12"/>
  <c r="Q122" i="12"/>
  <c r="Q118" i="12" s="1"/>
  <c r="V122" i="12"/>
  <c r="G126" i="12"/>
  <c r="M126" i="12" s="1"/>
  <c r="I126" i="12"/>
  <c r="K126" i="12"/>
  <c r="O126" i="12"/>
  <c r="Q126" i="12"/>
  <c r="V126" i="12"/>
  <c r="G129" i="12"/>
  <c r="M129" i="12" s="1"/>
  <c r="I129" i="12"/>
  <c r="K129" i="12"/>
  <c r="O129" i="12"/>
  <c r="O125" i="12" s="1"/>
  <c r="Q129" i="12"/>
  <c r="V129" i="12"/>
  <c r="G132" i="12"/>
  <c r="M132" i="12" s="1"/>
  <c r="I132" i="12"/>
  <c r="K132" i="12"/>
  <c r="O132" i="12"/>
  <c r="Q132" i="12"/>
  <c r="V132" i="12"/>
  <c r="G135" i="12"/>
  <c r="M135" i="12" s="1"/>
  <c r="I135" i="12"/>
  <c r="K135" i="12"/>
  <c r="O135" i="12"/>
  <c r="Q135" i="12"/>
  <c r="V135" i="12"/>
  <c r="G138" i="12"/>
  <c r="M138" i="12" s="1"/>
  <c r="I138" i="12"/>
  <c r="K138" i="12"/>
  <c r="O138" i="12"/>
  <c r="O134" i="12" s="1"/>
  <c r="Q138" i="12"/>
  <c r="V138" i="12"/>
  <c r="G142" i="12"/>
  <c r="M142" i="12" s="1"/>
  <c r="I142" i="12"/>
  <c r="K142" i="12"/>
  <c r="O142" i="12"/>
  <c r="Q142" i="12"/>
  <c r="V142" i="12"/>
  <c r="O143" i="12"/>
  <c r="G144" i="12"/>
  <c r="G143" i="12" s="1"/>
  <c r="I63" i="1" s="1"/>
  <c r="I144" i="12"/>
  <c r="I143" i="12" s="1"/>
  <c r="K144" i="12"/>
  <c r="K143" i="12" s="1"/>
  <c r="O144" i="12"/>
  <c r="Q144" i="12"/>
  <c r="Q143" i="12" s="1"/>
  <c r="V144" i="12"/>
  <c r="V143" i="12" s="1"/>
  <c r="G148" i="12"/>
  <c r="M148" i="12" s="1"/>
  <c r="I148" i="12"/>
  <c r="K148" i="12"/>
  <c r="O148" i="12"/>
  <c r="Q148" i="12"/>
  <c r="V148" i="12"/>
  <c r="G153" i="12"/>
  <c r="M153" i="12" s="1"/>
  <c r="I153" i="12"/>
  <c r="K153" i="12"/>
  <c r="O153" i="12"/>
  <c r="Q153" i="12"/>
  <c r="V153" i="12"/>
  <c r="G155" i="12"/>
  <c r="M155" i="12" s="1"/>
  <c r="I155" i="12"/>
  <c r="K155" i="12"/>
  <c r="O155" i="12"/>
  <c r="Q155" i="12"/>
  <c r="V155" i="12"/>
  <c r="G160" i="12"/>
  <c r="M160" i="12" s="1"/>
  <c r="I160" i="12"/>
  <c r="K160" i="12"/>
  <c r="O160" i="12"/>
  <c r="Q160" i="12"/>
  <c r="V160" i="12"/>
  <c r="G161" i="12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M166" i="12" s="1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3" i="12"/>
  <c r="M173" i="12" s="1"/>
  <c r="I173" i="12"/>
  <c r="K173" i="12"/>
  <c r="O173" i="12"/>
  <c r="Q173" i="12"/>
  <c r="V173" i="12"/>
  <c r="G174" i="12"/>
  <c r="M174" i="12" s="1"/>
  <c r="I174" i="12"/>
  <c r="K174" i="12"/>
  <c r="O174" i="12"/>
  <c r="Q174" i="12"/>
  <c r="V174" i="12"/>
  <c r="G175" i="12"/>
  <c r="M175" i="12" s="1"/>
  <c r="I175" i="12"/>
  <c r="K175" i="12"/>
  <c r="O175" i="12"/>
  <c r="Q175" i="12"/>
  <c r="V175" i="12"/>
  <c r="G176" i="12"/>
  <c r="M176" i="12" s="1"/>
  <c r="I176" i="12"/>
  <c r="K176" i="12"/>
  <c r="O176" i="12"/>
  <c r="Q176" i="12"/>
  <c r="V176" i="12"/>
  <c r="G177" i="12"/>
  <c r="M177" i="12" s="1"/>
  <c r="I177" i="12"/>
  <c r="K177" i="12"/>
  <c r="O177" i="12"/>
  <c r="Q177" i="12"/>
  <c r="V177" i="12"/>
  <c r="G179" i="12"/>
  <c r="M179" i="12" s="1"/>
  <c r="I179" i="12"/>
  <c r="K179" i="12"/>
  <c r="O179" i="12"/>
  <c r="Q179" i="12"/>
  <c r="V179" i="12"/>
  <c r="G181" i="12"/>
  <c r="M181" i="12" s="1"/>
  <c r="I181" i="12"/>
  <c r="K181" i="12"/>
  <c r="O181" i="12"/>
  <c r="Q181" i="12"/>
  <c r="V181" i="12"/>
  <c r="G183" i="12"/>
  <c r="M183" i="12" s="1"/>
  <c r="I183" i="12"/>
  <c r="K183" i="12"/>
  <c r="O183" i="12"/>
  <c r="Q183" i="12"/>
  <c r="V183" i="12"/>
  <c r="G184" i="12"/>
  <c r="M184" i="12" s="1"/>
  <c r="I184" i="12"/>
  <c r="K184" i="12"/>
  <c r="O184" i="12"/>
  <c r="Q184" i="12"/>
  <c r="V184" i="12"/>
  <c r="G186" i="12"/>
  <c r="M186" i="12" s="1"/>
  <c r="I186" i="12"/>
  <c r="K186" i="12"/>
  <c r="O186" i="12"/>
  <c r="Q186" i="12"/>
  <c r="V186" i="12"/>
  <c r="G188" i="12"/>
  <c r="M188" i="12" s="1"/>
  <c r="I188" i="12"/>
  <c r="K188" i="12"/>
  <c r="O188" i="12"/>
  <c r="Q188" i="12"/>
  <c r="V188" i="12"/>
  <c r="G190" i="12"/>
  <c r="M190" i="12" s="1"/>
  <c r="I190" i="12"/>
  <c r="K190" i="12"/>
  <c r="O190" i="12"/>
  <c r="Q190" i="12"/>
  <c r="V190" i="12"/>
  <c r="G192" i="12"/>
  <c r="M192" i="12" s="1"/>
  <c r="I192" i="12"/>
  <c r="K192" i="12"/>
  <c r="O192" i="12"/>
  <c r="Q192" i="12"/>
  <c r="V192" i="12"/>
  <c r="G194" i="12"/>
  <c r="M194" i="12" s="1"/>
  <c r="I194" i="12"/>
  <c r="K194" i="12"/>
  <c r="O194" i="12"/>
  <c r="Q194" i="12"/>
  <c r="V194" i="12"/>
  <c r="G196" i="12"/>
  <c r="M196" i="12" s="1"/>
  <c r="I196" i="12"/>
  <c r="K196" i="12"/>
  <c r="O196" i="12"/>
  <c r="Q196" i="12"/>
  <c r="V196" i="12"/>
  <c r="AE199" i="12"/>
  <c r="F41" i="1" s="1"/>
  <c r="I20" i="1"/>
  <c r="G27" i="1"/>
  <c r="M144" i="12" l="1"/>
  <c r="M143" i="12" s="1"/>
  <c r="M50" i="12"/>
  <c r="M49" i="12" s="1"/>
  <c r="O187" i="12"/>
  <c r="K187" i="12"/>
  <c r="O159" i="12"/>
  <c r="O147" i="12"/>
  <c r="K134" i="12"/>
  <c r="Q134" i="12"/>
  <c r="I134" i="12"/>
  <c r="K125" i="12"/>
  <c r="Q125" i="12"/>
  <c r="I125" i="12"/>
  <c r="K118" i="12"/>
  <c r="V111" i="12"/>
  <c r="V91" i="12"/>
  <c r="V63" i="12"/>
  <c r="V56" i="12"/>
  <c r="F40" i="1"/>
  <c r="I63" i="12"/>
  <c r="V30" i="12"/>
  <c r="Q187" i="12"/>
  <c r="O178" i="12"/>
  <c r="K159" i="12"/>
  <c r="K147" i="12"/>
  <c r="Q147" i="12"/>
  <c r="I147" i="12"/>
  <c r="V134" i="12"/>
  <c r="V125" i="12"/>
  <c r="V118" i="12"/>
  <c r="G111" i="12"/>
  <c r="I59" i="1" s="1"/>
  <c r="O78" i="12"/>
  <c r="O30" i="12"/>
  <c r="O18" i="12"/>
  <c r="O8" i="12"/>
  <c r="Q91" i="12"/>
  <c r="I91" i="12"/>
  <c r="V187" i="12"/>
  <c r="V178" i="12"/>
  <c r="K178" i="12"/>
  <c r="V159" i="12"/>
  <c r="V147" i="12"/>
  <c r="I111" i="12"/>
  <c r="O111" i="12"/>
  <c r="O91" i="12"/>
  <c r="I78" i="12"/>
  <c r="O63" i="12"/>
  <c r="O56" i="12"/>
  <c r="K30" i="12"/>
  <c r="Q30" i="12"/>
  <c r="I30" i="12"/>
  <c r="I18" i="12"/>
  <c r="Q8" i="12"/>
  <c r="I8" i="12"/>
  <c r="F39" i="1"/>
  <c r="M187" i="12"/>
  <c r="I187" i="12"/>
  <c r="G187" i="12"/>
  <c r="I67" i="1" s="1"/>
  <c r="I19" i="1" s="1"/>
  <c r="Q178" i="12"/>
  <c r="M178" i="12"/>
  <c r="I178" i="12"/>
  <c r="M147" i="12"/>
  <c r="M91" i="12"/>
  <c r="M63" i="12"/>
  <c r="M56" i="12"/>
  <c r="AF199" i="12"/>
  <c r="G178" i="12"/>
  <c r="I66" i="1" s="1"/>
  <c r="M161" i="12"/>
  <c r="G159" i="12"/>
  <c r="I65" i="1" s="1"/>
  <c r="I18" i="1" s="1"/>
  <c r="Q159" i="12"/>
  <c r="M159" i="12"/>
  <c r="I159" i="12"/>
  <c r="M134" i="12"/>
  <c r="M125" i="12"/>
  <c r="M78" i="12"/>
  <c r="M30" i="12"/>
  <c r="M18" i="12"/>
  <c r="M8" i="12"/>
  <c r="G147" i="12"/>
  <c r="I64" i="1" s="1"/>
  <c r="G134" i="12"/>
  <c r="I62" i="1" s="1"/>
  <c r="G125" i="12"/>
  <c r="I61" i="1" s="1"/>
  <c r="G91" i="12"/>
  <c r="I58" i="1" s="1"/>
  <c r="G78" i="12"/>
  <c r="I56" i="1" s="1"/>
  <c r="G63" i="12"/>
  <c r="I55" i="1" s="1"/>
  <c r="G56" i="12"/>
  <c r="I54" i="1" s="1"/>
  <c r="G30" i="12"/>
  <c r="I51" i="1" s="1"/>
  <c r="G18" i="12"/>
  <c r="I50" i="1" s="1"/>
  <c r="G8" i="12"/>
  <c r="M119" i="12"/>
  <c r="M118" i="12" s="1"/>
  <c r="M112" i="12"/>
  <c r="M111" i="12" s="1"/>
  <c r="J28" i="1"/>
  <c r="J26" i="1"/>
  <c r="G38" i="1"/>
  <c r="F38" i="1"/>
  <c r="H32" i="1"/>
  <c r="J23" i="1"/>
  <c r="J24" i="1"/>
  <c r="J25" i="1"/>
  <c r="J27" i="1"/>
  <c r="E24" i="1"/>
  <c r="E26" i="1"/>
  <c r="I17" i="1" l="1"/>
  <c r="G40" i="1"/>
  <c r="H40" i="1" s="1"/>
  <c r="I40" i="1" s="1"/>
  <c r="G41" i="1"/>
  <c r="H41" i="1" s="1"/>
  <c r="I41" i="1" s="1"/>
  <c r="G39" i="1"/>
  <c r="H39" i="1" s="1"/>
  <c r="H42" i="1" s="1"/>
  <c r="G199" i="12"/>
  <c r="I49" i="1"/>
  <c r="F42" i="1"/>
  <c r="G23" i="1" l="1"/>
  <c r="G24" i="1" s="1"/>
  <c r="G42" i="1"/>
  <c r="G25" i="1" s="1"/>
  <c r="G26" i="1" s="1"/>
  <c r="I39" i="1"/>
  <c r="I42" i="1" s="1"/>
  <c r="I16" i="1"/>
  <c r="I21" i="1" s="1"/>
  <c r="I68" i="1"/>
  <c r="J41" i="1" l="1"/>
  <c r="J40" i="1"/>
  <c r="J39" i="1"/>
  <c r="J42" i="1" s="1"/>
  <c r="J66" i="1"/>
  <c r="J65" i="1"/>
  <c r="J56" i="1"/>
  <c r="J60" i="1"/>
  <c r="J52" i="1"/>
  <c r="J58" i="1"/>
  <c r="J50" i="1"/>
  <c r="J62" i="1"/>
  <c r="J54" i="1"/>
  <c r="J55" i="1"/>
  <c r="J63" i="1"/>
  <c r="J49" i="1"/>
  <c r="J57" i="1"/>
  <c r="J67" i="1"/>
  <c r="J51" i="1"/>
  <c r="J59" i="1"/>
  <c r="J53" i="1"/>
  <c r="J61" i="1"/>
  <c r="J64" i="1"/>
  <c r="G29" i="1"/>
  <c r="G28" i="1"/>
  <c r="J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<sst xmlns="http://schemas.openxmlformats.org/spreadsheetml/2006/main" count="936" uniqueCount="380">
  <si>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</si>
  <si>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</si>
  <si>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</si>
  <si>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</si>
  <si>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</si>
  <si>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</si>
  <si>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</si>
  <si>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</si>
  <si>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</si>
  <si>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</si>
  <si>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</si>
  <si>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</si>
  <si>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</si>
  <si>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</si>
  <si>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</si>
  <si>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</si>
  <si>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</si>
  <si>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</si>
  <si>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</si>
  <si>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</si>
  <si>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</si>
  <si>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</si>
  <si>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</si>
  <si>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</si>
  <si>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</si>
  <si>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</si>
  <si>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</si>
  <si>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</si>
  <si>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</si>
  <si>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</si>
  <si>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</si>
  <si>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</si>
  <si>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</si>
  <si>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</si>
  <si>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</si>
  <si>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</si>
  <si>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</si>
  <si>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</si>
  <si>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</si>
  <si>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</si>
  <si>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</si>
  <si>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</si>
  <si>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</si>
  <si>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</t>
  </si>
  <si>
    <t>Výměna vrat a související úpravy</t>
  </si>
  <si>
    <t>001</t>
  </si>
  <si>
    <t>Stavební úpravy</t>
  </si>
  <si>
    <t>Objekt:</t>
  </si>
  <si>
    <t>Rozpočet:</t>
  </si>
  <si>
    <t>2016/025</t>
  </si>
  <si>
    <t>Stavební úpravy objektu hasičské zbrojnice čp. 321 v Karštejně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</si>
  <si>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</si>
  <si>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</si>
  <si>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</si>
  <si>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</si>
  <si>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</si>
  <si>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</si>
  <si>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</si>
  <si>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</si>
  <si>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</si>
  <si>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</si>
  <si>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</si>
  <si>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</si>
  <si>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</si>
  <si>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</si>
  <si>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</si>
  <si>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</si>
  <si>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</si>
  <si>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</si>
  <si>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</si>
  <si>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</si>
  <si>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</si>
  <si>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</si>
  <si>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</si>
  <si>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</si>
  <si>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</si>
  <si>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762</t>
  </si>
  <si>
    <t>Konstrukce tesařské</t>
  </si>
  <si>
    <t>766</t>
  </si>
  <si>
    <t>Konstrukce truhlářské</t>
  </si>
  <si>
    <t>767</t>
  </si>
  <si>
    <t>Konstrukce zámečnické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</si>
  <si>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</si>
  <si>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</si>
  <si>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</si>
  <si>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</si>
  <si>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</si>
  <si>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</si>
  <si>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</si>
  <si>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</si>
  <si>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</si>
  <si>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</si>
  <si>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</si>
  <si>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</si>
  <si>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</si>
  <si>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</si>
  <si>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</si>
  <si>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</si>
  <si>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</si>
  <si>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</si>
  <si>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</si>
  <si>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</si>
  <si>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</si>
  <si>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</si>
  <si>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</si>
  <si>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</si>
  <si>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</si>
  <si>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</si>
  <si>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</si>
  <si>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</si>
  <si>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</si>
  <si>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</si>
  <si>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</si>
  <si>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</si>
  <si>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</si>
  <si>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</si>
  <si>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</si>
  <si>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</si>
  <si>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</si>
  <si>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</si>
  <si>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</si>
  <si>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</si>
  <si>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319201311R00</t>
  </si>
  <si>
    <t>Vyrovnání nerovného povrchu jakoukoliv maltou_x000D_
 do 30 mm</t>
  </si>
  <si>
    <t>m2</t>
  </si>
  <si>
    <t>801-4</t>
  </si>
  <si>
    <t>RTS 17/ I</t>
  </si>
  <si>
    <t>POL1_</t>
  </si>
  <si>
    <t>vnitřního i vnějšího zdiva, bez odsekání vadných cihel, bez pomocného lešení,</t>
  </si>
  <si>
    <t>SPI</t>
  </si>
  <si>
    <t>vyrovnání přisekaných ostění vrat : 0,40*3,82*2*3</t>
  </si>
  <si>
    <t>VV</t>
  </si>
  <si>
    <t>342265132RT6</t>
  </si>
  <si>
    <t>Úprava podkroví sádrokartonem na plochách vodorovných na ocelový rošt 1x deska, tloušťky 12,5 mm, protipožární, bez izolace</t>
  </si>
  <si>
    <t>801-1</t>
  </si>
  <si>
    <t>deskami ze sádrokartonu tl. 12,5 mm, s případně vloženou tepelnou izolací a parotěsnou zábranou,</t>
  </si>
  <si>
    <t xml:space="preserve">nový podhled - skladba S1 : </t>
  </si>
  <si>
    <t>podhled v m.č. 1.01 a 1.02 : 89,7+32,0</t>
  </si>
  <si>
    <t>342265991R00</t>
  </si>
  <si>
    <t>Příplatky k úpravě podkroví sádrokartonem k úpravě podkroví za tloušťku desek 15mm</t>
  </si>
  <si>
    <t>Položka pořadí 2 : 121,70000</t>
  </si>
  <si>
    <t>612423631RT2</t>
  </si>
  <si>
    <t xml:space="preserve">Omítka rýh ve stěnách maltou vápennou štuková, šířky rýhy přes 150 do 300 mm,  </t>
  </si>
  <si>
    <t>z pomocného pracovního lešení o výšce podlahy do 1900 mm a pro zatížení do 1,5 kPa,</t>
  </si>
  <si>
    <t xml:space="preserve">po obvodě bouraného podhledu : </t>
  </si>
  <si>
    <t>1.01, 1.02 : (8,6+10,19)*2+(4,3+7,19)*2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</si>
  <si>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</si>
  <si>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</si>
  <si>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</si>
  <si>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 xml:space="preserve">začištění kolem vrat : </t>
  </si>
  <si>
    <t>1.01, 1.02 : 3*0,20*((3,5+0,20*2)+3,6*2)</t>
  </si>
  <si>
    <t>612481211RU1</t>
  </si>
  <si>
    <t>Vyztužení vnitřních stěn sklotextilní síťovinou s dodávkou síťoviny a stěrkového tmelu</t>
  </si>
  <si>
    <t>602015187R00</t>
  </si>
  <si>
    <t xml:space="preserve">Omítky stěn z hotových směsí omítka vrchní tenkovrstvá, silikonová, rýhovaná, tloušťka vrstvy 2 mm,  </t>
  </si>
  <si>
    <t>po jednotlivých vrstvách</t>
  </si>
  <si>
    <t xml:space="preserve">východní fasáda : </t>
  </si>
  <si>
    <t>ostění vrat : 3*0,40*(3,5+3,6*2)</t>
  </si>
  <si>
    <t>plocha na šířku průčelí do výšky vrat : 3,6*(0,84+1,12+1,04+0,74)</t>
  </si>
  <si>
    <t>602015193R00</t>
  </si>
  <si>
    <t>Omítky stěn z hotových směsí Doplňkové práce pro omítky stěn z hotových směsí_x000D_
 podkladní nátěr pod tenkovrstvé omítky</t>
  </si>
  <si>
    <t xml:space="preserve">skladba S3 - fasáda : </t>
  </si>
  <si>
    <t>Položka pořadí 7 : 26,30400</t>
  </si>
  <si>
    <t>612425921R00</t>
  </si>
  <si>
    <t xml:space="preserve">Omítka vápenná vnitřního ostění omítkou hladkou </t>
  </si>
  <si>
    <t>omítka ostění vrat : 3*0,40*(3,5+3,6*2)</t>
  </si>
  <si>
    <t>622421131R00</t>
  </si>
  <si>
    <t>Omítky vnější stěn vápenné nebo vápenocementové hladké, složitost 1÷ 2</t>
  </si>
  <si>
    <t xml:space="preserve">pod odsekaném kabřinci : </t>
  </si>
  <si>
    <t>Položka pořadí 24 : 1,12200</t>
  </si>
  <si>
    <t>622481211RU1</t>
  </si>
  <si>
    <t>Vyztužení vnějších omítek stěn sklotextilní síťovinou s dodávkou výztužné sítě a stěrkového tmelu</t>
  </si>
  <si>
    <t>632478123R00</t>
  </si>
  <si>
    <t>Reprofilace vodorovných betonových povrchů opravná cementová malta, tloušťky do 10 mm</t>
  </si>
  <si>
    <t>rozmíchání směsi s vodou, nanesení stěrky</t>
  </si>
  <si>
    <t>doplnění podlahy ve vratech : 1,0*3,7*3</t>
  </si>
  <si>
    <t>941955002R00</t>
  </si>
  <si>
    <t>Lešení lehké pracovní pomocné pomocné, o výšce lešeňové podlahy přes 1,2 do 1,9 m</t>
  </si>
  <si>
    <t>800-3</t>
  </si>
  <si>
    <t>89,7+32,0+1,0*14,24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</si>
  <si>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</si>
  <si>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</si>
  <si>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89,7+32,0</t>
  </si>
  <si>
    <t>953943112R00</t>
  </si>
  <si>
    <t>Osazování jiných kovových výrobků do vynechaných nebo vysekaných kapes zdiva, se zajištěním polohy, se zalitím cementovou maltou_x000D_
 přes 1 kg do 5 kg/kus</t>
  </si>
  <si>
    <t>kus</t>
  </si>
  <si>
    <t>osazování výrobků ostatních jinde neuvedených, bez dodání</t>
  </si>
  <si>
    <t>úhelník 50x50x3 ve vratech, v.2100mm : 4*3</t>
  </si>
  <si>
    <t>M951001</t>
  </si>
  <si>
    <t>Ochranný úhelník ocelový 50x50x3 mm, v. 2100 mm, vč. kotev a povrch. úpravy</t>
  </si>
  <si>
    <t>Vlastní</t>
  </si>
  <si>
    <t>Indiv</t>
  </si>
  <si>
    <t>POL3_</t>
  </si>
  <si>
    <t>965042131RT1</t>
  </si>
  <si>
    <t>Bourání podkladů pod dlažby nebo litých celistvých dlažeb a mazanin  betonových nebo z litého asfaltu, tloušťky do 100 mm, plochy do 4 m2</t>
  </si>
  <si>
    <t>m3</t>
  </si>
  <si>
    <t>801-3</t>
  </si>
  <si>
    <t>bourání bet. podlahy ve vratech : 0,040*0,80*3,55*3</t>
  </si>
  <si>
    <t>967031132R00</t>
  </si>
  <si>
    <t>Přisekání rovných ostění ve zdivu cihelném na jakoukoliv maltu vápennou nebo vépenocementovou</t>
  </si>
  <si>
    <t>bez odstupu, po hrubém vybourání otvorů v jakémkoliv zdivu cihelném, včetně pomocného lešení o výšce podlahy do 1900 mm a pro zatížení do 1,5 kPa  (150 kg/m2),</t>
  </si>
  <si>
    <t>přisekání ostění vrat, tl. 5-9 cm : 0,40*3,82*2*3</t>
  </si>
  <si>
    <t>968071136R00</t>
  </si>
  <si>
    <t>Vyvěšení nebo zavěšení kovových křídel vrat, plochy do 4 m2</t>
  </si>
  <si>
    <t>s případným uložením a opětovným zavěšením po provedení stavebních změn,</t>
  </si>
  <si>
    <t>2x vrata 331x360 cm, 3-kř. : 3*2</t>
  </si>
  <si>
    <t>1x vrata 329x360 cm, 3-kř. : 3*1</t>
  </si>
  <si>
    <t>968072559R00</t>
  </si>
  <si>
    <t>Vybourání a vyjmutí kovových rámů a rolet rámů, včetně pomocného lešení o výšce podlahy do 1900 mm a pro zatížení do 1,5 kPa  (150 kg/m2) vrat, plochy přes 5 m2</t>
  </si>
  <si>
    <t>vrata 331x360 cm : 2*3,31*3,6</t>
  </si>
  <si>
    <t>vrata 329x360 cm : 3,29*3,6</t>
  </si>
  <si>
    <t>R961001</t>
  </si>
  <si>
    <t>Vyklizení stavby před zahájením prací</t>
  </si>
  <si>
    <t>hod</t>
  </si>
  <si>
    <t>položka obsahuje přemístění vybavení stávajícího interiéru, které není určeno k odstranění samostatnými položkami tohoto soupisu prací, do místa určeného objednavatelem. Položka zahrnuje náklady na balení (vč. obalového materiálu), naložení, převoz, složení a přehledné uložení stávajícího vybavení.</t>
  </si>
  <si>
    <t>POP</t>
  </si>
  <si>
    <t>970251100R00</t>
  </si>
  <si>
    <t>Řezání železobetonu řezání železobetonu, hloubka řezu 100 mm</t>
  </si>
  <si>
    <t>m</t>
  </si>
  <si>
    <t>zaříznutí bourané plochy bet. podlahy ve vratech : 3*(3,55+0,10+0,30)*2</t>
  </si>
  <si>
    <t>978015241R00</t>
  </si>
  <si>
    <t>Otlučení omítek vápenných nebo vápenocementových vnějších s vyškrabáním spár, s očištěním zdiva_x000D_
 1. až 4. stupni složitosti, v rozsahu do 30 %</t>
  </si>
  <si>
    <t xml:space="preserve">oprava podkladu pod novou fasádu : </t>
  </si>
  <si>
    <t>východní fasáda - do výšky vrat : 3,6*(0,84+1,12+1,04+0,74)</t>
  </si>
  <si>
    <t>978059631R00</t>
  </si>
  <si>
    <t>Odsekání a odebrání obkladů stěn z obkladaček vnějších z jakýchkoliv materiálů, plochy přes 2 m2</t>
  </si>
  <si>
    <t>včetně otlučení podkladní omítky až na zdivo,</t>
  </si>
  <si>
    <t xml:space="preserve">kabřincový sokl : </t>
  </si>
  <si>
    <t>východ : 0,30*(0,84+1,12+1,04+0,74)</t>
  </si>
  <si>
    <t>999281108R00</t>
  </si>
  <si>
    <t>Přesun hmot pro opravy a údržbu objektů pro opravy a údržbu dosavadních objektů včetně vnějších plášťů_x000D_
 výšky do 12 m</t>
  </si>
  <si>
    <t>t</t>
  </si>
  <si>
    <t>POL7_</t>
  </si>
  <si>
    <t>oborů 801, 803, 811 a 812</t>
  </si>
  <si>
    <t>713100832R00</t>
  </si>
  <si>
    <t>Odstranění tepelné izolace z desek minerálních tloušťky do 200 mm</t>
  </si>
  <si>
    <t>800-713</t>
  </si>
  <si>
    <t>713111111R00</t>
  </si>
  <si>
    <t xml:space="preserve">Montáž tepelné izolace stropů kladené vrchem, volně,  </t>
  </si>
  <si>
    <t xml:space="preserve">MV tl. 10 cm : </t>
  </si>
  <si>
    <t>nový podhled - skladba S1 : 9,3*10,89+4,45*7,89</t>
  </si>
  <si>
    <t xml:space="preserve">MV tl. 16 cm : </t>
  </si>
  <si>
    <t>713111221RK6</t>
  </si>
  <si>
    <t>Montáž tepelné izolace stropů parotěsná zábrana zavěšených podhledů s přelepením spojů, včetně dodávky fólie</t>
  </si>
  <si>
    <t>631508592R</t>
  </si>
  <si>
    <t>rohož, pas izolační skelná vlna; tl. 100,0 mm; součinitel tepelné vodivosti 0,033 W/mK; R = 3,000 m2K/W; obj. hmotnost 12,00 kg/m3; hydrofobizováno</t>
  </si>
  <si>
    <t>SPCM</t>
  </si>
  <si>
    <t>nový podhled - skladba S1 : 136,39</t>
  </si>
  <si>
    <t>ztratné : 0,05</t>
  </si>
  <si>
    <t>6315085951R</t>
  </si>
  <si>
    <t>rohož, pas izolační skelná vlna; tl. 160,0 mm; součinitel tepelné vodivosti 0,033 W/mK; R = 4,850 m2K/W; obj. hmotnost 12,00 kg/m3; hydrofobizováno</t>
  </si>
  <si>
    <t>998713102R00</t>
  </si>
  <si>
    <t>Přesun hmot pro izolace tepelné v objektech výšky do 12 m</t>
  </si>
  <si>
    <t>50 m vodorovně</t>
  </si>
  <si>
    <t>762841812R00</t>
  </si>
  <si>
    <t>Demontáž podbíjení obkladů stropů a satřech sklonu do 60° z prken hrubých tloušťky do 35 mm s omítkou</t>
  </si>
  <si>
    <t>800-762</t>
  </si>
  <si>
    <t>766421822R00</t>
  </si>
  <si>
    <t>Demontáž obložení podhledů podkladových roštů</t>
  </si>
  <si>
    <t>800-766</t>
  </si>
  <si>
    <t>998762102R00</t>
  </si>
  <si>
    <t>Přesun hmot pro konstrukce tesařské v objektech výšky do 12 m</t>
  </si>
  <si>
    <t>766411821R00</t>
  </si>
  <si>
    <t>Demontáž obložení stěn palubkami</t>
  </si>
  <si>
    <t xml:space="preserve">dřevěný obklad fasády : </t>
  </si>
  <si>
    <t>východní fasáda - do výšky vrat : 3,6*0,84+0,9*0,74</t>
  </si>
  <si>
    <t>766411822R00</t>
  </si>
  <si>
    <t>Demontáž obložení stěn podkladových roštů</t>
  </si>
  <si>
    <t>Položka pořadí 35 : 3,69000</t>
  </si>
  <si>
    <t>R7671001</t>
  </si>
  <si>
    <t>DOD+MT sekčních vrat 3500x3625 mm s prosvětlovacím pásem a s integr. dveřmi 800x2000 mm, ozn. SV</t>
  </si>
  <si>
    <t>popis vrat na výkrese č. D.1.1.B8 (Řez A-A - navrhovaný stav)</t>
  </si>
  <si>
    <t>položka obsahuje náklady na kompletní dodávku a montáž vratového systému vč. příslušenství, na dopravu a na proškolení obsluhy</t>
  </si>
  <si>
    <t>R7671002</t>
  </si>
  <si>
    <t>DOD+MT sekčních vrat 3500x3625 mm s prosvětlovacím pásem, ozn. SV</t>
  </si>
  <si>
    <t>998767102R00</t>
  </si>
  <si>
    <t>Přesun hmot pro kovové stavební doplňk. konstrukce v objektech výšky do 12 m</t>
  </si>
  <si>
    <t>800-767</t>
  </si>
  <si>
    <t>781775008R00</t>
  </si>
  <si>
    <t>Montáž obkladů vnějších stěn z dlaždic keramických režných nebo glazovaných, hladkých, 250 x 65 mm, kladených do flexibilního tmele</t>
  </si>
  <si>
    <t>800-771</t>
  </si>
  <si>
    <t xml:space="preserve">sokl - nový kabřinec : </t>
  </si>
  <si>
    <t>východ : 0,30*(0,84+1,12+1,04+0,7+0,40*2*3)</t>
  </si>
  <si>
    <t>59777120R</t>
  </si>
  <si>
    <t>obklad keramický pásek fasádní; š = 65 mm; l = 250 mm; h = 15,0 mm; pro interiér i exteriér; barva hnědá; lesk</t>
  </si>
  <si>
    <t xml:space="preserve">spotřeba: 61,6 ks/m2 : </t>
  </si>
  <si>
    <t>Položka pořadí 40 : 1,83000*61,6</t>
  </si>
  <si>
    <t>998781102R00</t>
  </si>
  <si>
    <t>Přesun hmot pro obklady keramické v objektech výšky do 12 m</t>
  </si>
  <si>
    <t>783801812R00</t>
  </si>
  <si>
    <t xml:space="preserve">Odstranění starých nátěrů z omítek stěn, oškrabáním </t>
  </si>
  <si>
    <t>800-783</t>
  </si>
  <si>
    <t xml:space="preserve">oškrabání fasády : </t>
  </si>
  <si>
    <t>východní fasáda - mezi vraty : 3,6*(1,12+1,04)+2,55*0,74</t>
  </si>
  <si>
    <t>784402802R00</t>
  </si>
  <si>
    <t>Odstranění maleb oškrabáním, v místnostech přes 3,8 m do 5 m</t>
  </si>
  <si>
    <t>800-784</t>
  </si>
  <si>
    <t xml:space="preserve">oprava stávajících omítek pod stropem š. 0,5 m : </t>
  </si>
  <si>
    <t>1.01, 1.02 : 0,5*((8,6+10,19)*2+(4,3+7,19)*2)</t>
  </si>
  <si>
    <t xml:space="preserve">stěna s vraty : </t>
  </si>
  <si>
    <t>1.01, 1.02 : 3,6*(8,6+4,3)-3,5*3,6*3-4,0*3</t>
  </si>
  <si>
    <t>784191101R00</t>
  </si>
  <si>
    <t>Příprava povrchu Penetrace (napouštění) podkladu disperzní, jednonásobná</t>
  </si>
  <si>
    <t>Položka pořadí 46 : 170,04000</t>
  </si>
  <si>
    <t>784195312R00</t>
  </si>
  <si>
    <t>Malby z malířských směsí otěruvzdorných,  , bělost 88 %, dvojnásobné</t>
  </si>
  <si>
    <t xml:space="preserve">nové podhledy, oprava pod stropem v pruhu š. 0,5 m, stěna s vraty : </t>
  </si>
  <si>
    <t>1.01 : 89,7+0,5*(8,6+10,19*2)+3,9*8,6-3,5*3,6*2+4,0*2</t>
  </si>
  <si>
    <t>1.02 : 32,0+0,5*(4,3+7,19*2)+3,9*4,3-3,5*3,6+4,0</t>
  </si>
  <si>
    <t>210010321RT1</t>
  </si>
  <si>
    <t>Krabice univerzální KU 68, se zapojením-kruhová, vč.dodávky krabice KU 68-1903</t>
  </si>
  <si>
    <t>POL1_9</t>
  </si>
  <si>
    <t>210110001R00</t>
  </si>
  <si>
    <t>Spínač nástěnný jednopól.- řaz. 1, obyč.prostředí</t>
  </si>
  <si>
    <t>210110001V91</t>
  </si>
  <si>
    <t>Spínač nástěnný jednopól.- řaz. 1, obyč.prostředí, demontáž</t>
  </si>
  <si>
    <t>210111062R00</t>
  </si>
  <si>
    <t>Zásuvka domovní nástěnná 16A,380V 3P+N+PE</t>
  </si>
  <si>
    <t>210201097R00</t>
  </si>
  <si>
    <t>Svítidlo zářivkové str. 5313101 2x36 W</t>
  </si>
  <si>
    <t>210201097V91</t>
  </si>
  <si>
    <t>Svítidlo zářivkové str. 5313101 2x36 W - demontáž</t>
  </si>
  <si>
    <t>210810005RT1</t>
  </si>
  <si>
    <t>Kabel CYKY-m 750 V 3 x 1,5 mm2 volně uložený, včetně dodávky kabelu</t>
  </si>
  <si>
    <t>210810005V91</t>
  </si>
  <si>
    <t>Kabel CYKY-m 750 V 3 x 1,5 mm2 volně uložený, demontáž</t>
  </si>
  <si>
    <t>210810016RT1</t>
  </si>
  <si>
    <t>Kabel CYKY-m 750 V 5 x 2,5 mm2 volně uložený, včetně dodávky kabelu</t>
  </si>
  <si>
    <t>R211001</t>
  </si>
  <si>
    <t>Úprava rozváděče pro rozšíření elektroinstalace</t>
  </si>
  <si>
    <t>R211002</t>
  </si>
  <si>
    <t>DOD+MT CENTRAL STOP</t>
  </si>
  <si>
    <t>R212001</t>
  </si>
  <si>
    <t>Zednické výpomoce pro elektroinstalace</t>
  </si>
  <si>
    <t>položka obsahuje: pomocné lešení, sekání rýh, prorážení prostupů, zához rýh, požární úpravu prostupů, utěsnění prostupů, opravu stavebních konstrukcí po demontáži elektrických rozvodů a zařízení</t>
  </si>
  <si>
    <t>R219001</t>
  </si>
  <si>
    <t>Likvidace demont. elektrorozvodů a zařízení</t>
  </si>
  <si>
    <t>34535540R</t>
  </si>
  <si>
    <t>spínač kolébkový; jednopólový; řazení 1; 10AX/250VAC; barva jasně bílá; kompletní spínač</t>
  </si>
  <si>
    <t>POL3_0</t>
  </si>
  <si>
    <t>34752115R</t>
  </si>
  <si>
    <t>trubice zářivková jednopásmová; denní bílá; 36 W; patice G 13; životnost 16 000 h; velikost 26 x 970 mm</t>
  </si>
  <si>
    <t>34833241R</t>
  </si>
  <si>
    <t>svítidlo průmyslové zářivkové; prachotěsné,vodotěsné; 2 x 36 W; dvoutrubicové, nekompenzované; IP 65; typ zdroje T8; mat.tělesa houževnatý polystyrém (PS) šedý nebo ABS(zakázka); materiál krytu čirý akrylát; patice G13</t>
  </si>
  <si>
    <t>35811071R</t>
  </si>
  <si>
    <t>zásuvka průmyslová nástěnná; proud 16 A; napětí 400 W; zapojení 3P+PE; 4-póly; hodinový úhel 6 hod.; červená; IP 67; balení: po 9 ks</t>
  </si>
  <si>
    <t>979081111R00</t>
  </si>
  <si>
    <t>Odvoz suti a vybouraných hmot na skládku do 1 km</t>
  </si>
  <si>
    <t>POL8_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</si>
  <si>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</si>
  <si>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</si>
  <si>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</si>
  <si>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dalších 14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</si>
  <si>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</si>
  <si>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</si>
  <si>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</si>
  <si>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</si>
  <si>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dalších 10 m</t>
  </si>
  <si>
    <t>979990107R00</t>
  </si>
  <si>
    <t>Poplatek za skládku směs betonu,cihel a dřeva</t>
  </si>
  <si>
    <t>005121 R</t>
  </si>
  <si>
    <t>Zařízení staveniště</t>
  </si>
  <si>
    <t>Soubor</t>
  </si>
  <si>
    <t>POL99_2</t>
  </si>
  <si>
    <t>Veškeré náklady spojené s vybudováním, provozem a odstraněním zařízení staveniště.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</si>
  <si>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</si>
  <si>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</si>
  <si>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</si>
  <si>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00523  R</t>
  </si>
  <si>
    <t>Zkoušky a revize</t>
  </si>
  <si>
    <t>POL99_8</t>
  </si>
  <si>
    <t>Náklady zhotovitele, související s prováděním zkoušek a revizí předepsaných technickými normami nebo objednatelem a které jsou pro provedení díla nezbytné.</t>
  </si>
  <si>
    <t>00524 R</t>
  </si>
  <si>
    <t>Předání a převzetí díla</t>
  </si>
  <si>
    <t>Náklady zhotovitele, které vzniknou v souvislosti s povinnostmi zhotovitele při předání a převzetí díla.</t>
  </si>
  <si>
    <t>00528 R</t>
  </si>
  <si>
    <t>Podmínky dotačních programů</t>
  </si>
  <si>
    <t>Náklady zhotovitele, které vznikají v souvislosti se specifickými obchodními podmínkami objednatele.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</si>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</sst>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14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E2" sqref="E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6" t="s">
        <v>41</v>
      </c>
      <c r="C1" s="197"/>
      <c r="D1" s="197"/>
      <c r="E1" s="197"/>
      <c r="F1" s="197"/>
      <c r="G1" s="197"/>
      <c r="H1" s="197"/>
      <c r="I1" s="197"/>
      <c r="J1" s="198"/>
    </row>
    <row r="2" spans="1:15" ht="36" customHeight="1" x14ac:dyDescent="0.2">
      <c r="A2" s="3"/>
      <c r="B2" s="80" t="s">
        <v>22</v>
      </c>
      <c r="C2" s="81"/>
      <c r="D2" s="82" t="s">
        <v>49</v>
      </c>
      <c r="E2" s="205" t="s">
        <v>50</v>
      </c>
      <c r="F2" s="206"/>
      <c r="G2" s="206"/>
      <c r="H2" s="206"/>
      <c r="I2" s="206"/>
      <c r="J2" s="207"/>
      <c r="O2" s="2"/>
    </row>
    <row r="3" spans="1:15" ht="27" customHeight="1" x14ac:dyDescent="0.2">
      <c r="A3" s="3"/>
      <c r="B3" s="83" t="s">
        <v>47</v>
      </c>
      <c r="C3" s="81"/>
      <c r="D3" s="84" t="s">
        <v>45</v>
      </c>
      <c r="E3" s="208" t="s">
        <v>46</v>
      </c>
      <c r="F3" s="209"/>
      <c r="G3" s="209"/>
      <c r="H3" s="209"/>
      <c r="I3" s="209"/>
      <c r="J3" s="210"/>
    </row>
    <row r="4" spans="1:15" ht="23.25" customHeight="1" x14ac:dyDescent="0.2">
      <c r="A4" s="79">
        <v>808</v>
      </c>
      <c r="B4" s="85" t="s">
        <v>48</v>
      </c>
      <c r="C4" s="86"/>
      <c r="D4" s="87" t="s">
        <v>43</v>
      </c>
      <c r="E4" s="219" t="s">
        <v>44</v>
      </c>
      <c r="F4" s="220"/>
      <c r="G4" s="220"/>
      <c r="H4" s="220"/>
      <c r="I4" s="220"/>
      <c r="J4" s="221"/>
    </row>
    <row r="5" spans="1:15" ht="24" customHeight="1" x14ac:dyDescent="0.2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19</v>
      </c>
      <c r="C11" s="4"/>
      <c r="D11" s="212"/>
      <c r="E11" s="212"/>
      <c r="F11" s="212"/>
      <c r="G11" s="212"/>
      <c r="H11" s="27" t="s">
        <v>40</v>
      </c>
      <c r="I11" s="89"/>
      <c r="J11" s="10"/>
    </row>
    <row r="12" spans="1:15" ht="15.75" customHeight="1" x14ac:dyDescent="0.2">
      <c r="A12" s="3"/>
      <c r="B12" s="41"/>
      <c r="C12" s="25"/>
      <c r="D12" s="217"/>
      <c r="E12" s="217"/>
      <c r="F12" s="217"/>
      <c r="G12" s="217"/>
      <c r="H12" s="27" t="s">
        <v>34</v>
      </c>
      <c r="I12" s="89"/>
      <c r="J12" s="10"/>
    </row>
    <row r="13" spans="1:15" ht="15.75" customHeight="1" x14ac:dyDescent="0.2">
      <c r="A13" s="3"/>
      <c r="B13" s="42"/>
      <c r="C13" s="88"/>
      <c r="D13" s="218"/>
      <c r="E13" s="218"/>
      <c r="F13" s="218"/>
      <c r="G13" s="218"/>
      <c r="H13" s="28"/>
      <c r="I13" s="34"/>
      <c r="J13" s="51"/>
    </row>
    <row r="14" spans="1:15" ht="24" hidden="1" customHeight="1" x14ac:dyDescent="0.2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32</v>
      </c>
      <c r="C15" s="72"/>
      <c r="D15" s="53"/>
      <c r="E15" s="211"/>
      <c r="F15" s="211"/>
      <c r="G15" s="213"/>
      <c r="H15" s="213"/>
      <c r="I15" s="213" t="s">
        <v>29</v>
      </c>
      <c r="J15" s="214"/>
    </row>
    <row r="16" spans="1:15" ht="23.25" customHeight="1" x14ac:dyDescent="0.2">
      <c r="A16" s="141" t="s">
        <v>24</v>
      </c>
      <c r="B16" s="57" t="s">
        <v>24</v>
      </c>
      <c r="C16" s="58"/>
      <c r="D16" s="59"/>
      <c r="E16" s="202"/>
      <c r="F16" s="203"/>
      <c r="G16" s="202"/>
      <c r="H16" s="203"/>
      <c r="I16" s="202">
        <f>SUMIF(F49:F67,A16,I49:I67)+SUMIF(F49:F67,"PSU",I49:I67)</f>
        <v>0</v>
      </c>
      <c r="J16" s="204"/>
    </row>
    <row r="17" spans="1:10" ht="23.25" customHeight="1" x14ac:dyDescent="0.2">
      <c r="A17" s="141" t="s">
        <v>25</v>
      </c>
      <c r="B17" s="57" t="s">
        <v>25</v>
      </c>
      <c r="C17" s="58"/>
      <c r="D17" s="59"/>
      <c r="E17" s="202"/>
      <c r="F17" s="203"/>
      <c r="G17" s="202"/>
      <c r="H17" s="203"/>
      <c r="I17" s="202">
        <f>SUMIF(F49:F67,A17,I49:I67)</f>
        <v>0</v>
      </c>
      <c r="J17" s="204"/>
    </row>
    <row r="18" spans="1:10" ht="23.25" customHeight="1" x14ac:dyDescent="0.2">
      <c r="A18" s="141" t="s">
        <v>26</v>
      </c>
      <c r="B18" s="57" t="s">
        <v>26</v>
      </c>
      <c r="C18" s="58"/>
      <c r="D18" s="59"/>
      <c r="E18" s="202"/>
      <c r="F18" s="203"/>
      <c r="G18" s="202"/>
      <c r="H18" s="203"/>
      <c r="I18" s="202">
        <f>SUMIF(F49:F67,A18,I49:I67)</f>
        <v>0</v>
      </c>
      <c r="J18" s="204"/>
    </row>
    <row r="19" spans="1:10" ht="23.25" customHeight="1" x14ac:dyDescent="0.2">
      <c r="A19" s="141" t="s">
        <v>93</v>
      </c>
      <c r="B19" s="57" t="s">
        <v>27</v>
      </c>
      <c r="C19" s="58"/>
      <c r="D19" s="59"/>
      <c r="E19" s="202"/>
      <c r="F19" s="203"/>
      <c r="G19" s="202"/>
      <c r="H19" s="203"/>
      <c r="I19" s="202">
        <f>SUMIF(F49:F67,A19,I49:I67)</f>
        <v>0</v>
      </c>
      <c r="J19" s="204"/>
    </row>
    <row r="20" spans="1:10" ht="23.25" customHeight="1" x14ac:dyDescent="0.2">
      <c r="A20" s="141" t="s">
        <v>94</v>
      </c>
      <c r="B20" s="57" t="s">
        <v>28</v>
      </c>
      <c r="C20" s="58"/>
      <c r="D20" s="59"/>
      <c r="E20" s="202"/>
      <c r="F20" s="203"/>
      <c r="G20" s="202"/>
      <c r="H20" s="203"/>
      <c r="I20" s="202">
        <f>SUMIF(F49:F67,A20,I49:I67)</f>
        <v>0</v>
      </c>
      <c r="J20" s="204"/>
    </row>
    <row r="21" spans="1:10" ht="23.25" customHeight="1" x14ac:dyDescent="0.2">
      <c r="A21" s="3"/>
      <c r="B21" s="74" t="s">
        <v>29</v>
      </c>
      <c r="C21" s="75"/>
      <c r="D21" s="76"/>
      <c r="E21" s="215"/>
      <c r="F21" s="216"/>
      <c r="G21" s="215"/>
      <c r="H21" s="216"/>
      <c r="I21" s="215">
        <f>SUM(I16:J20)</f>
        <v>0</v>
      </c>
      <c r="J21" s="227"/>
    </row>
    <row r="22" spans="1:10" ht="33" customHeight="1" x14ac:dyDescent="0.2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/>
      <c r="B23" s="57" t="s">
        <v>12</v>
      </c>
      <c r="C23" s="58"/>
      <c r="D23" s="59"/>
      <c r="E23" s="60">
        <v>15</v>
      </c>
      <c r="F23" s="61" t="s">
        <v>0</v>
      </c>
      <c r="G23" s="225">
        <f>ZakladDPHSniVypocet</f>
        <v>0</v>
      </c>
      <c r="H23" s="226"/>
      <c r="I23" s="226"/>
      <c r="J23" s="62" t="str">
        <f t="shared" ref="J23:J28" si="0">Mena</f>
        <v>CZK</v>
      </c>
    </row>
    <row r="24" spans="1:10" ht="23.25" customHeight="1" x14ac:dyDescent="0.2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223">
        <f>ZakladDPHSni*SazbaDPH1/100</f>
        <v>0</v>
      </c>
      <c r="H24" s="224"/>
      <c r="I24" s="224"/>
      <c r="J24" s="62" t="str">
        <f t="shared" si="0"/>
        <v>CZK</v>
      </c>
    </row>
    <row r="25" spans="1:10" ht="23.25" customHeight="1" x14ac:dyDescent="0.2">
      <c r="A25" s="3"/>
      <c r="B25" s="57" t="s">
        <v>14</v>
      </c>
      <c r="C25" s="58"/>
      <c r="D25" s="59"/>
      <c r="E25" s="60">
        <v>21</v>
      </c>
      <c r="F25" s="61" t="s">
        <v>0</v>
      </c>
      <c r="G25" s="225">
        <f>ZakladDPHZaklVypocet</f>
        <v>0</v>
      </c>
      <c r="H25" s="226"/>
      <c r="I25" s="226"/>
      <c r="J25" s="62" t="str">
        <f t="shared" si="0"/>
        <v>CZK</v>
      </c>
    </row>
    <row r="26" spans="1:10" ht="23.25" customHeight="1" x14ac:dyDescent="0.2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199">
        <f>ZakladDPHZakl*SazbaDPH2/100</f>
        <v>0</v>
      </c>
      <c r="H26" s="200"/>
      <c r="I26" s="200"/>
      <c r="J26" s="56" t="str">
        <f t="shared" si="0"/>
        <v>CZK</v>
      </c>
    </row>
    <row r="27" spans="1:10" ht="23.25" customHeight="1" thickBot="1" x14ac:dyDescent="0.25">
      <c r="A27" s="3"/>
      <c r="B27" s="48" t="s">
        <v>4</v>
      </c>
      <c r="C27" s="19"/>
      <c r="D27" s="22"/>
      <c r="E27" s="19"/>
      <c r="F27" s="20"/>
      <c r="G27" s="201">
        <f>0</f>
        <v>0</v>
      </c>
      <c r="H27" s="201"/>
      <c r="I27" s="201"/>
      <c r="J27" s="63" t="str">
        <f t="shared" si="0"/>
        <v>CZK</v>
      </c>
    </row>
    <row r="28" spans="1:10" ht="27.75" hidden="1" customHeight="1" thickBot="1" x14ac:dyDescent="0.25">
      <c r="A28" s="3"/>
      <c r="B28" s="118" t="s">
        <v>23</v>
      </c>
      <c r="C28" s="119"/>
      <c r="D28" s="119"/>
      <c r="E28" s="120"/>
      <c r="F28" s="121"/>
      <c r="G28" s="228">
        <f>ZakladDPHSniVypocet+ZakladDPHZaklVypocet</f>
        <v>0</v>
      </c>
      <c r="H28" s="229"/>
      <c r="I28" s="229"/>
      <c r="J28" s="122" t="str">
        <f t="shared" si="0"/>
        <v>CZK</v>
      </c>
    </row>
    <row r="29" spans="1:10" ht="27.75" customHeight="1" thickBot="1" x14ac:dyDescent="0.25">
      <c r="A29" s="3"/>
      <c r="B29" s="118" t="s">
        <v>35</v>
      </c>
      <c r="C29" s="123"/>
      <c r="D29" s="123"/>
      <c r="E29" s="123"/>
      <c r="F29" s="123"/>
      <c r="G29" s="228">
        <f>ZakladDPHSni+DPHSni+ZakladDPHZakl+DPHZakl+Zaokrouhleni</f>
        <v>0</v>
      </c>
      <c r="H29" s="228"/>
      <c r="I29" s="228"/>
      <c r="J29" s="124" t="s">
        <v>53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43140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22" t="s">
        <v>2</v>
      </c>
      <c r="E35" s="222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51</v>
      </c>
      <c r="C39" s="230"/>
      <c r="D39" s="231"/>
      <c r="E39" s="231"/>
      <c r="F39" s="105">
        <f>'001 201 Pol'!AE199</f>
        <v>0</v>
      </c>
      <c r="G39" s="106">
        <f>'001 201 Pol'!AF199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45</v>
      </c>
      <c r="C40" s="232" t="s">
        <v>46</v>
      </c>
      <c r="D40" s="233"/>
      <c r="E40" s="233"/>
      <c r="F40" s="110">
        <f>'001 201 Pol'!AE199</f>
        <v>0</v>
      </c>
      <c r="G40" s="111">
        <f>'001 201 Pol'!AF199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43</v>
      </c>
      <c r="C41" s="230" t="s">
        <v>44</v>
      </c>
      <c r="D41" s="231"/>
      <c r="E41" s="231"/>
      <c r="F41" s="114">
        <f>'001 201 Pol'!AE199</f>
        <v>0</v>
      </c>
      <c r="G41" s="107">
        <f>'001 201 Pol'!AF199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234" t="s">
        <v>52</v>
      </c>
      <c r="C42" s="235"/>
      <c r="D42" s="235"/>
      <c r="E42" s="236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54</v>
      </c>
    </row>
    <row r="48" spans="1:10" ht="25.5" customHeight="1" x14ac:dyDescent="0.2">
      <c r="A48" s="126"/>
      <c r="B48" s="129" t="s">
        <v>17</v>
      </c>
      <c r="C48" s="129" t="s">
        <v>5</v>
      </c>
      <c r="D48" s="130"/>
      <c r="E48" s="130"/>
      <c r="F48" s="131" t="s">
        <v>55</v>
      </c>
      <c r="G48" s="131"/>
      <c r="H48" s="131"/>
      <c r="I48" s="131" t="s">
        <v>29</v>
      </c>
      <c r="J48" s="131" t="s">
        <v>0</v>
      </c>
    </row>
    <row r="49" spans="1:10" ht="25.5" customHeight="1" x14ac:dyDescent="0.2">
      <c r="A49" s="127"/>
      <c r="B49" s="132" t="s">
        <v>56</v>
      </c>
      <c r="C49" s="237" t="s">
        <v>57</v>
      </c>
      <c r="D49" s="238"/>
      <c r="E49" s="238"/>
      <c r="F49" s="139" t="s">
        <v>24</v>
      </c>
      <c r="G49" s="133"/>
      <c r="H49" s="133"/>
      <c r="I49" s="133">
        <f>'001 201 Pol'!G8</f>
        <v>0</v>
      </c>
      <c r="J49" s="137" t="str">
        <f>IF(I68=0,"",I49/I68*100)</f>
        <v/>
      </c>
    </row>
    <row r="50" spans="1:10" ht="25.5" customHeight="1" x14ac:dyDescent="0.2">
      <c r="A50" s="127"/>
      <c r="B50" s="132" t="s">
        <v>58</v>
      </c>
      <c r="C50" s="237" t="s">
        <v>59</v>
      </c>
      <c r="D50" s="238"/>
      <c r="E50" s="238"/>
      <c r="F50" s="139" t="s">
        <v>24</v>
      </c>
      <c r="G50" s="133"/>
      <c r="H50" s="133"/>
      <c r="I50" s="133">
        <f>'001 201 Pol'!G18</f>
        <v>0</v>
      </c>
      <c r="J50" s="137" t="str">
        <f>IF(I68=0,"",I50/I68*100)</f>
        <v/>
      </c>
    </row>
    <row r="51" spans="1:10" ht="25.5" customHeight="1" x14ac:dyDescent="0.2">
      <c r="A51" s="127"/>
      <c r="B51" s="132" t="s">
        <v>60</v>
      </c>
      <c r="C51" s="237" t="s">
        <v>61</v>
      </c>
      <c r="D51" s="238"/>
      <c r="E51" s="238"/>
      <c r="F51" s="139" t="s">
        <v>24</v>
      </c>
      <c r="G51" s="133"/>
      <c r="H51" s="133"/>
      <c r="I51" s="133">
        <f>'001 201 Pol'!G30</f>
        <v>0</v>
      </c>
      <c r="J51" s="137" t="str">
        <f>IF(I68=0,"",I51/I68*100)</f>
        <v/>
      </c>
    </row>
    <row r="52" spans="1:10" ht="25.5" customHeight="1" x14ac:dyDescent="0.2">
      <c r="A52" s="127"/>
      <c r="B52" s="132" t="s">
        <v>62</v>
      </c>
      <c r="C52" s="237" t="s">
        <v>63</v>
      </c>
      <c r="D52" s="238"/>
      <c r="E52" s="238"/>
      <c r="F52" s="139" t="s">
        <v>24</v>
      </c>
      <c r="G52" s="133"/>
      <c r="H52" s="133"/>
      <c r="I52" s="133">
        <f>'001 201 Pol'!G49</f>
        <v>0</v>
      </c>
      <c r="J52" s="137" t="str">
        <f>IF(I68=0,"",I52/I68*100)</f>
        <v/>
      </c>
    </row>
    <row r="53" spans="1:10" ht="25.5" customHeight="1" x14ac:dyDescent="0.2">
      <c r="A53" s="127"/>
      <c r="B53" s="132" t="s">
        <v>64</v>
      </c>
      <c r="C53" s="237" t="s">
        <v>65</v>
      </c>
      <c r="D53" s="238"/>
      <c r="E53" s="238"/>
      <c r="F53" s="139" t="s">
        <v>24</v>
      </c>
      <c r="G53" s="133"/>
      <c r="H53" s="133"/>
      <c r="I53" s="133">
        <f>'001 201 Pol'!G53</f>
        <v>0</v>
      </c>
      <c r="J53" s="137" t="str">
        <f>IF(I68=0,"",I53/I68*100)</f>
        <v/>
      </c>
    </row>
    <row r="54" spans="1:10" ht="25.5" customHeight="1" x14ac:dyDescent="0.2">
      <c r="A54" s="127"/>
      <c r="B54" s="132" t="s">
        <v>66</v>
      </c>
      <c r="C54" s="237" t="s">
        <v>67</v>
      </c>
      <c r="D54" s="238"/>
      <c r="E54" s="238"/>
      <c r="F54" s="139" t="s">
        <v>24</v>
      </c>
      <c r="G54" s="133"/>
      <c r="H54" s="133"/>
      <c r="I54" s="133">
        <f>'001 201 Pol'!G56</f>
        <v>0</v>
      </c>
      <c r="J54" s="137" t="str">
        <f>IF(I68=0,"",I54/I68*100)</f>
        <v/>
      </c>
    </row>
    <row r="55" spans="1:10" ht="25.5" customHeight="1" x14ac:dyDescent="0.2">
      <c r="A55" s="127"/>
      <c r="B55" s="132" t="s">
        <v>68</v>
      </c>
      <c r="C55" s="237" t="s">
        <v>69</v>
      </c>
      <c r="D55" s="238"/>
      <c r="E55" s="238"/>
      <c r="F55" s="139" t="s">
        <v>24</v>
      </c>
      <c r="G55" s="133"/>
      <c r="H55" s="133"/>
      <c r="I55" s="133">
        <f>'001 201 Pol'!G63</f>
        <v>0</v>
      </c>
      <c r="J55" s="137" t="str">
        <f>IF(I68=0,"",I55/I68*100)</f>
        <v/>
      </c>
    </row>
    <row r="56" spans="1:10" ht="25.5" customHeight="1" x14ac:dyDescent="0.2">
      <c r="A56" s="127"/>
      <c r="B56" s="132" t="s">
        <v>70</v>
      </c>
      <c r="C56" s="237" t="s">
        <v>71</v>
      </c>
      <c r="D56" s="238"/>
      <c r="E56" s="238"/>
      <c r="F56" s="139" t="s">
        <v>24</v>
      </c>
      <c r="G56" s="133"/>
      <c r="H56" s="133"/>
      <c r="I56" s="133">
        <f>'001 201 Pol'!G78</f>
        <v>0</v>
      </c>
      <c r="J56" s="137" t="str">
        <f>IF(I68=0,"",I56/I68*100)</f>
        <v/>
      </c>
    </row>
    <row r="57" spans="1:10" ht="25.5" customHeight="1" x14ac:dyDescent="0.2">
      <c r="A57" s="127"/>
      <c r="B57" s="132" t="s">
        <v>72</v>
      </c>
      <c r="C57" s="237" t="s">
        <v>73</v>
      </c>
      <c r="D57" s="238"/>
      <c r="E57" s="238"/>
      <c r="F57" s="139" t="s">
        <v>24</v>
      </c>
      <c r="G57" s="133"/>
      <c r="H57" s="133"/>
      <c r="I57" s="133">
        <f>'001 201 Pol'!G88</f>
        <v>0</v>
      </c>
      <c r="J57" s="137" t="str">
        <f>IF(I68=0,"",I57/I68*100)</f>
        <v/>
      </c>
    </row>
    <row r="58" spans="1:10" ht="25.5" customHeight="1" x14ac:dyDescent="0.2">
      <c r="A58" s="127"/>
      <c r="B58" s="132" t="s">
        <v>74</v>
      </c>
      <c r="C58" s="237" t="s">
        <v>75</v>
      </c>
      <c r="D58" s="238"/>
      <c r="E58" s="238"/>
      <c r="F58" s="139" t="s">
        <v>25</v>
      </c>
      <c r="G58" s="133"/>
      <c r="H58" s="133"/>
      <c r="I58" s="133">
        <f>'001 201 Pol'!G91</f>
        <v>0</v>
      </c>
      <c r="J58" s="137" t="str">
        <f>IF(I68=0,"",I58/I68*100)</f>
        <v/>
      </c>
    </row>
    <row r="59" spans="1:10" ht="25.5" customHeight="1" x14ac:dyDescent="0.2">
      <c r="A59" s="127"/>
      <c r="B59" s="132" t="s">
        <v>76</v>
      </c>
      <c r="C59" s="237" t="s">
        <v>77</v>
      </c>
      <c r="D59" s="238"/>
      <c r="E59" s="238"/>
      <c r="F59" s="139" t="s">
        <v>25</v>
      </c>
      <c r="G59" s="133"/>
      <c r="H59" s="133"/>
      <c r="I59" s="133">
        <f>'001 201 Pol'!G111</f>
        <v>0</v>
      </c>
      <c r="J59" s="137" t="str">
        <f>IF(I68=0,"",I59/I68*100)</f>
        <v/>
      </c>
    </row>
    <row r="60" spans="1:10" ht="25.5" customHeight="1" x14ac:dyDescent="0.2">
      <c r="A60" s="127"/>
      <c r="B60" s="132" t="s">
        <v>78</v>
      </c>
      <c r="C60" s="237" t="s">
        <v>79</v>
      </c>
      <c r="D60" s="238"/>
      <c r="E60" s="238"/>
      <c r="F60" s="139" t="s">
        <v>25</v>
      </c>
      <c r="G60" s="133"/>
      <c r="H60" s="133"/>
      <c r="I60" s="133">
        <f>'001 201 Pol'!G118</f>
        <v>0</v>
      </c>
      <c r="J60" s="137" t="str">
        <f>IF(I68=0,"",I60/I68*100)</f>
        <v/>
      </c>
    </row>
    <row r="61" spans="1:10" ht="25.5" customHeight="1" x14ac:dyDescent="0.2">
      <c r="A61" s="127"/>
      <c r="B61" s="132" t="s">
        <v>80</v>
      </c>
      <c r="C61" s="237" t="s">
        <v>81</v>
      </c>
      <c r="D61" s="238"/>
      <c r="E61" s="238"/>
      <c r="F61" s="139" t="s">
        <v>25</v>
      </c>
      <c r="G61" s="133"/>
      <c r="H61" s="133"/>
      <c r="I61" s="133">
        <f>'001 201 Pol'!G125</f>
        <v>0</v>
      </c>
      <c r="J61" s="137" t="str">
        <f>IF(I68=0,"",I61/I68*100)</f>
        <v/>
      </c>
    </row>
    <row r="62" spans="1:10" ht="25.5" customHeight="1" x14ac:dyDescent="0.2">
      <c r="A62" s="127"/>
      <c r="B62" s="132" t="s">
        <v>82</v>
      </c>
      <c r="C62" s="237" t="s">
        <v>83</v>
      </c>
      <c r="D62" s="238"/>
      <c r="E62" s="238"/>
      <c r="F62" s="139" t="s">
        <v>25</v>
      </c>
      <c r="G62" s="133"/>
      <c r="H62" s="133"/>
      <c r="I62" s="133">
        <f>'001 201 Pol'!G134</f>
        <v>0</v>
      </c>
      <c r="J62" s="137" t="str">
        <f>IF(I68=0,"",I62/I68*100)</f>
        <v/>
      </c>
    </row>
    <row r="63" spans="1:10" ht="25.5" customHeight="1" x14ac:dyDescent="0.2">
      <c r="A63" s="127"/>
      <c r="B63" s="132" t="s">
        <v>84</v>
      </c>
      <c r="C63" s="237" t="s">
        <v>85</v>
      </c>
      <c r="D63" s="238"/>
      <c r="E63" s="238"/>
      <c r="F63" s="139" t="s">
        <v>25</v>
      </c>
      <c r="G63" s="133"/>
      <c r="H63" s="133"/>
      <c r="I63" s="133">
        <f>'001 201 Pol'!G143</f>
        <v>0</v>
      </c>
      <c r="J63" s="137" t="str">
        <f>IF(I68=0,"",I63/I68*100)</f>
        <v/>
      </c>
    </row>
    <row r="64" spans="1:10" ht="25.5" customHeight="1" x14ac:dyDescent="0.2">
      <c r="A64" s="127"/>
      <c r="B64" s="132" t="s">
        <v>86</v>
      </c>
      <c r="C64" s="237" t="s">
        <v>87</v>
      </c>
      <c r="D64" s="238"/>
      <c r="E64" s="238"/>
      <c r="F64" s="139" t="s">
        <v>25</v>
      </c>
      <c r="G64" s="133"/>
      <c r="H64" s="133"/>
      <c r="I64" s="133">
        <f>'001 201 Pol'!G147</f>
        <v>0</v>
      </c>
      <c r="J64" s="137" t="str">
        <f>IF(I68=0,"",I64/I68*100)</f>
        <v/>
      </c>
    </row>
    <row r="65" spans="1:10" ht="25.5" customHeight="1" x14ac:dyDescent="0.2">
      <c r="A65" s="127"/>
      <c r="B65" s="132" t="s">
        <v>88</v>
      </c>
      <c r="C65" s="237" t="s">
        <v>89</v>
      </c>
      <c r="D65" s="238"/>
      <c r="E65" s="238"/>
      <c r="F65" s="139" t="s">
        <v>26</v>
      </c>
      <c r="G65" s="133"/>
      <c r="H65" s="133"/>
      <c r="I65" s="133">
        <f>'001 201 Pol'!G159</f>
        <v>0</v>
      </c>
      <c r="J65" s="137" t="str">
        <f>IF(I68=0,"",I65/I68*100)</f>
        <v/>
      </c>
    </row>
    <row r="66" spans="1:10" ht="25.5" customHeight="1" x14ac:dyDescent="0.2">
      <c r="A66" s="127"/>
      <c r="B66" s="132" t="s">
        <v>90</v>
      </c>
      <c r="C66" s="237" t="s">
        <v>91</v>
      </c>
      <c r="D66" s="238"/>
      <c r="E66" s="238"/>
      <c r="F66" s="139" t="s">
        <v>92</v>
      </c>
      <c r="G66" s="133"/>
      <c r="H66" s="133"/>
      <c r="I66" s="133">
        <f>'001 201 Pol'!G178</f>
        <v>0</v>
      </c>
      <c r="J66" s="137" t="str">
        <f>IF(I68=0,"",I66/I68*100)</f>
        <v/>
      </c>
    </row>
    <row r="67" spans="1:10" ht="25.5" customHeight="1" x14ac:dyDescent="0.2">
      <c r="A67" s="127"/>
      <c r="B67" s="132" t="s">
        <v>93</v>
      </c>
      <c r="C67" s="237" t="s">
        <v>27</v>
      </c>
      <c r="D67" s="238"/>
      <c r="E67" s="238"/>
      <c r="F67" s="139" t="s">
        <v>93</v>
      </c>
      <c r="G67" s="133"/>
      <c r="H67" s="133"/>
      <c r="I67" s="133">
        <f>'001 201 Pol'!G187</f>
        <v>0</v>
      </c>
      <c r="J67" s="137" t="str">
        <f>IF(I68=0,"",I67/I68*100)</f>
        <v/>
      </c>
    </row>
    <row r="68" spans="1:10" ht="25.5" customHeight="1" x14ac:dyDescent="0.2">
      <c r="A68" s="128"/>
      <c r="B68" s="134" t="s">
        <v>1</v>
      </c>
      <c r="C68" s="134"/>
      <c r="D68" s="135"/>
      <c r="E68" s="135"/>
      <c r="F68" s="140"/>
      <c r="G68" s="136"/>
      <c r="H68" s="136"/>
      <c r="I68" s="136">
        <f>SUM(I49:I67)</f>
        <v>0</v>
      </c>
      <c r="J68" s="138">
        <f>SUM(J49:J67)</f>
        <v>0</v>
      </c>
    </row>
    <row r="69" spans="1:10" x14ac:dyDescent="0.2">
      <c r="F69" s="92"/>
      <c r="G69" s="91"/>
      <c r="H69" s="92"/>
      <c r="I69" s="91"/>
      <c r="J69" s="93"/>
    </row>
    <row r="70" spans="1:10" x14ac:dyDescent="0.2">
      <c r="F70" s="92"/>
      <c r="G70" s="91"/>
      <c r="H70" s="92"/>
      <c r="I70" s="91"/>
      <c r="J70" s="93"/>
    </row>
    <row r="71" spans="1:10" x14ac:dyDescent="0.2">
      <c r="F71" s="92"/>
      <c r="G71" s="91"/>
      <c r="H71" s="92"/>
      <c r="I71" s="91"/>
      <c r="J71" s="93"/>
    </row>
  </sheetData>
  <sheetProtection algorithmName="SHA-512" hashValue="+LvI33ZWprXpOOLPbwem/9AwBsCWQprO1JRwnXi52kBRNEYCElLXlWEf/s18bg8K9hMeeScEwpRqnvOJkVw9zw==" saltValue="Pk050FdXU09hfnrCKLKYK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5:E65"/>
    <mergeCell ref="C66:E66"/>
    <mergeCell ref="C67:E67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8" t="s">
        <v>7</v>
      </c>
      <c r="B2" s="77"/>
      <c r="C2" s="241"/>
      <c r="D2" s="241"/>
      <c r="E2" s="241"/>
      <c r="F2" s="241"/>
      <c r="G2" s="242"/>
    </row>
    <row r="3" spans="1:7" ht="24.95" customHeight="1" x14ac:dyDescent="0.2">
      <c r="A3" s="78" t="s">
        <v>8</v>
      </c>
      <c r="B3" s="77"/>
      <c r="C3" s="241"/>
      <c r="D3" s="241"/>
      <c r="E3" s="241"/>
      <c r="F3" s="241"/>
      <c r="G3" s="242"/>
    </row>
    <row r="4" spans="1:7" ht="24.95" customHeight="1" x14ac:dyDescent="0.2">
      <c r="A4" s="78" t="s">
        <v>9</v>
      </c>
      <c r="B4" s="77"/>
      <c r="C4" s="241"/>
      <c r="D4" s="241"/>
      <c r="E4" s="241"/>
      <c r="F4" s="241"/>
      <c r="G4" s="242"/>
    </row>
    <row r="5" spans="1:7" x14ac:dyDescent="0.2">
      <c r="B5" s="6"/>
      <c r="C5" s="7"/>
      <c r="D5" s="8"/>
    </row>
  </sheetData>
  <sheetProtection algorithmName="SHA-512" hashValue="imEO024yy2Q+U3OJJeAbrEQ/T4h7D/oG8cCAvRiHtYhCG1+l0bmuPzJ7KmM0/Zy3RTiGXaCVpLb8eFALmw+gPw==" saltValue="EnwOYTj9uC5WKKzlEpRK4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H5000"/>
  <sheetViews>
    <sheetView topLeftCell="A80" workbookViewId="0">
      <selection activeCell="C5" sqref="C5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63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5" t="s">
        <v>95</v>
      </c>
      <c r="B1" s="245"/>
      <c r="C1" s="245"/>
      <c r="D1" s="245"/>
      <c r="E1" s="245"/>
      <c r="F1" s="245"/>
      <c r="G1" s="245"/>
      <c r="AG1" t="s">
        <v>96</v>
      </c>
    </row>
    <row r="2" spans="1:60" ht="24.95" customHeight="1" x14ac:dyDescent="0.2">
      <c r="A2" s="143" t="s">
        <v>7</v>
      </c>
      <c r="B2" s="77" t="s">
        <v>49</v>
      </c>
      <c r="C2" s="246" t="s">
        <v>50</v>
      </c>
      <c r="D2" s="247"/>
      <c r="E2" s="247"/>
      <c r="F2" s="247"/>
      <c r="G2" s="248"/>
      <c r="AG2" t="s">
        <v>97</v>
      </c>
    </row>
    <row r="3" spans="1:60" ht="24.95" customHeight="1" x14ac:dyDescent="0.2">
      <c r="A3" s="143" t="s">
        <v>8</v>
      </c>
      <c r="B3" s="77" t="s">
        <v>45</v>
      </c>
      <c r="C3" s="246" t="s">
        <v>46</v>
      </c>
      <c r="D3" s="247"/>
      <c r="E3" s="247"/>
      <c r="F3" s="247"/>
      <c r="G3" s="248"/>
      <c r="AC3" s="90" t="s">
        <v>97</v>
      </c>
      <c r="AG3" t="s">
        <v>98</v>
      </c>
    </row>
    <row r="4" spans="1:60" ht="24.95" customHeight="1" x14ac:dyDescent="0.2">
      <c r="A4" s="144" t="s">
        <v>9</v>
      </c>
      <c r="B4" s="145" t="s">
        <v>43</v>
      </c>
      <c r="C4" s="249" t="s">
        <v>44</v>
      </c>
      <c r="D4" s="250"/>
      <c r="E4" s="250"/>
      <c r="F4" s="250"/>
      <c r="G4" s="251"/>
      <c r="AG4" t="s">
        <v>99</v>
      </c>
    </row>
    <row r="5" spans="1:60" x14ac:dyDescent="0.2">
      <c r="D5" s="142"/>
    </row>
    <row r="6" spans="1:60" ht="38.25" x14ac:dyDescent="0.2">
      <c r="A6" s="147" t="s">
        <v>100</v>
      </c>
      <c r="B6" s="149" t="s">
        <v>101</v>
      </c>
      <c r="C6" s="149" t="s">
        <v>102</v>
      </c>
      <c r="D6" s="148" t="s">
        <v>103</v>
      </c>
      <c r="E6" s="147" t="s">
        <v>104</v>
      </c>
      <c r="F6" s="146" t="s">
        <v>105</v>
      </c>
      <c r="G6" s="147" t="s">
        <v>29</v>
      </c>
      <c r="H6" s="150" t="s">
        <v>30</v>
      </c>
      <c r="I6" s="150" t="s">
        <v>106</v>
      </c>
      <c r="J6" s="150" t="s">
        <v>31</v>
      </c>
      <c r="K6" s="150" t="s">
        <v>107</v>
      </c>
      <c r="L6" s="150" t="s">
        <v>108</v>
      </c>
      <c r="M6" s="150" t="s">
        <v>109</v>
      </c>
      <c r="N6" s="150" t="s">
        <v>110</v>
      </c>
      <c r="O6" s="150" t="s">
        <v>111</v>
      </c>
      <c r="P6" s="150" t="s">
        <v>112</v>
      </c>
      <c r="Q6" s="150" t="s">
        <v>113</v>
      </c>
      <c r="R6" s="150" t="s">
        <v>114</v>
      </c>
      <c r="S6" s="150" t="s">
        <v>115</v>
      </c>
      <c r="T6" s="150" t="s">
        <v>116</v>
      </c>
      <c r="U6" s="150" t="s">
        <v>117</v>
      </c>
      <c r="V6" s="150" t="s">
        <v>118</v>
      </c>
      <c r="W6" s="150" t="s">
        <v>119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6" t="s">
        <v>120</v>
      </c>
      <c r="B8" s="167" t="s">
        <v>56</v>
      </c>
      <c r="C8" s="188" t="s">
        <v>57</v>
      </c>
      <c r="D8" s="168"/>
      <c r="E8" s="169"/>
      <c r="F8" s="170"/>
      <c r="G8" s="170">
        <f>SUMIF(AG9:AG17,"&lt;&gt;NOR",G9:G17)</f>
        <v>0</v>
      </c>
      <c r="H8" s="170"/>
      <c r="I8" s="170">
        <f>SUM(I9:I17)</f>
        <v>32669.82</v>
      </c>
      <c r="J8" s="170"/>
      <c r="K8" s="170">
        <f>SUM(K9:K17)</f>
        <v>46297.53</v>
      </c>
      <c r="L8" s="170"/>
      <c r="M8" s="170">
        <f>SUM(M9:M17)</f>
        <v>0</v>
      </c>
      <c r="N8" s="170"/>
      <c r="O8" s="170">
        <f>SUM(O9:O17)</f>
        <v>3.1</v>
      </c>
      <c r="P8" s="170"/>
      <c r="Q8" s="170">
        <f>SUM(Q9:Q17)</f>
        <v>0</v>
      </c>
      <c r="R8" s="170"/>
      <c r="S8" s="170"/>
      <c r="T8" s="171"/>
      <c r="U8" s="165"/>
      <c r="V8" s="165">
        <f>SUM(V9:V17)</f>
        <v>130.69</v>
      </c>
      <c r="W8" s="165"/>
      <c r="AG8" t="s">
        <v>121</v>
      </c>
    </row>
    <row r="9" spans="1:60" ht="22.5" outlineLevel="1" x14ac:dyDescent="0.2">
      <c r="A9" s="172">
        <v>1</v>
      </c>
      <c r="B9" s="173" t="s">
        <v>122</v>
      </c>
      <c r="C9" s="189" t="s">
        <v>123</v>
      </c>
      <c r="D9" s="174" t="s">
        <v>124</v>
      </c>
      <c r="E9" s="175">
        <v>9.1679999999999993</v>
      </c>
      <c r="F9" s="176">
        <v>0</v>
      </c>
      <c r="G9" s="177">
        <f>ROUND(E9*F9,2)</f>
        <v>0</v>
      </c>
      <c r="H9" s="176">
        <v>38.57</v>
      </c>
      <c r="I9" s="177">
        <f>ROUND(E9*H9,2)</f>
        <v>353.61</v>
      </c>
      <c r="J9" s="176">
        <v>130.93</v>
      </c>
      <c r="K9" s="177">
        <f>ROUND(E9*J9,2)</f>
        <v>1200.3699999999999</v>
      </c>
      <c r="L9" s="177">
        <v>21</v>
      </c>
      <c r="M9" s="177">
        <f>G9*(1+L9/100)</f>
        <v>0</v>
      </c>
      <c r="N9" s="177">
        <v>3.7670000000000002E-2</v>
      </c>
      <c r="O9" s="177">
        <f>ROUND(E9*N9,2)</f>
        <v>0.35</v>
      </c>
      <c r="P9" s="177">
        <v>0</v>
      </c>
      <c r="Q9" s="177">
        <f>ROUND(E9*P9,2)</f>
        <v>0</v>
      </c>
      <c r="R9" s="177" t="s">
        <v>125</v>
      </c>
      <c r="S9" s="177" t="s">
        <v>126</v>
      </c>
      <c r="T9" s="178" t="s">
        <v>126</v>
      </c>
      <c r="U9" s="160">
        <v>0.41</v>
      </c>
      <c r="V9" s="160">
        <f>ROUND(E9*U9,2)</f>
        <v>3.76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127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43" t="s">
        <v>128</v>
      </c>
      <c r="D10" s="244"/>
      <c r="E10" s="244"/>
      <c r="F10" s="244"/>
      <c r="G10" s="244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129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0" t="s">
        <v>130</v>
      </c>
      <c r="D11" s="161"/>
      <c r="E11" s="162">
        <v>9.1679999999999993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131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2">
        <v>2</v>
      </c>
      <c r="B12" s="173" t="s">
        <v>132</v>
      </c>
      <c r="C12" s="189" t="s">
        <v>133</v>
      </c>
      <c r="D12" s="174" t="s">
        <v>124</v>
      </c>
      <c r="E12" s="175">
        <v>121.7</v>
      </c>
      <c r="F12" s="176">
        <v>0</v>
      </c>
      <c r="G12" s="177">
        <f>ROUND(E12*F12,2)</f>
        <v>0</v>
      </c>
      <c r="H12" s="176">
        <v>243.62</v>
      </c>
      <c r="I12" s="177">
        <f>ROUND(E12*H12,2)</f>
        <v>29648.55</v>
      </c>
      <c r="J12" s="176">
        <v>363.38</v>
      </c>
      <c r="K12" s="177">
        <f>ROUND(E12*J12,2)</f>
        <v>44223.35</v>
      </c>
      <c r="L12" s="177">
        <v>21</v>
      </c>
      <c r="M12" s="177">
        <f>G12*(1+L12/100)</f>
        <v>0</v>
      </c>
      <c r="N12" s="177">
        <v>2.0760000000000001E-2</v>
      </c>
      <c r="O12" s="177">
        <f>ROUND(E12*N12,2)</f>
        <v>2.5299999999999998</v>
      </c>
      <c r="P12" s="177">
        <v>0</v>
      </c>
      <c r="Q12" s="177">
        <f>ROUND(E12*P12,2)</f>
        <v>0</v>
      </c>
      <c r="R12" s="177" t="s">
        <v>134</v>
      </c>
      <c r="S12" s="177" t="s">
        <v>126</v>
      </c>
      <c r="T12" s="178" t="s">
        <v>126</v>
      </c>
      <c r="U12" s="160">
        <v>1.0229999999999999</v>
      </c>
      <c r="V12" s="160">
        <f>ROUND(E12*U12,2)</f>
        <v>124.5</v>
      </c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127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243" t="s">
        <v>135</v>
      </c>
      <c r="D13" s="244"/>
      <c r="E13" s="244"/>
      <c r="F13" s="244"/>
      <c r="G13" s="244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129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0" t="s">
        <v>136</v>
      </c>
      <c r="D14" s="161"/>
      <c r="E14" s="162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131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0" t="s">
        <v>137</v>
      </c>
      <c r="D15" s="161"/>
      <c r="E15" s="162">
        <v>121.7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131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2">
        <v>3</v>
      </c>
      <c r="B16" s="173" t="s">
        <v>138</v>
      </c>
      <c r="C16" s="189" t="s">
        <v>139</v>
      </c>
      <c r="D16" s="174" t="s">
        <v>124</v>
      </c>
      <c r="E16" s="175">
        <v>121.7</v>
      </c>
      <c r="F16" s="176">
        <v>0</v>
      </c>
      <c r="G16" s="177">
        <f>ROUND(E16*F16,2)</f>
        <v>0</v>
      </c>
      <c r="H16" s="176">
        <v>21.92</v>
      </c>
      <c r="I16" s="177">
        <f>ROUND(E16*H16,2)</f>
        <v>2667.66</v>
      </c>
      <c r="J16" s="176">
        <v>7.18</v>
      </c>
      <c r="K16" s="177">
        <f>ROUND(E16*J16,2)</f>
        <v>873.81</v>
      </c>
      <c r="L16" s="177">
        <v>21</v>
      </c>
      <c r="M16" s="177">
        <f>G16*(1+L16/100)</f>
        <v>0</v>
      </c>
      <c r="N16" s="177">
        <v>1.81E-3</v>
      </c>
      <c r="O16" s="177">
        <f>ROUND(E16*N16,2)</f>
        <v>0.22</v>
      </c>
      <c r="P16" s="177">
        <v>0</v>
      </c>
      <c r="Q16" s="177">
        <f>ROUND(E16*P16,2)</f>
        <v>0</v>
      </c>
      <c r="R16" s="177" t="s">
        <v>134</v>
      </c>
      <c r="S16" s="177" t="s">
        <v>126</v>
      </c>
      <c r="T16" s="178" t="s">
        <v>126</v>
      </c>
      <c r="U16" s="160">
        <v>0.02</v>
      </c>
      <c r="V16" s="160">
        <f>ROUND(E16*U16,2)</f>
        <v>2.4300000000000002</v>
      </c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127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0" t="s">
        <v>140</v>
      </c>
      <c r="D17" s="161"/>
      <c r="E17" s="162">
        <v>121.7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131</v>
      </c>
      <c r="AH17" s="151">
        <v>5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x14ac:dyDescent="0.2">
      <c r="A18" s="166" t="s">
        <v>120</v>
      </c>
      <c r="B18" s="167" t="s">
        <v>58</v>
      </c>
      <c r="C18" s="188" t="s">
        <v>59</v>
      </c>
      <c r="D18" s="168"/>
      <c r="E18" s="169"/>
      <c r="F18" s="170"/>
      <c r="G18" s="170">
        <f>SUMIF(AG19:AG29,"&lt;&gt;NOR",G19:G29)</f>
        <v>0</v>
      </c>
      <c r="H18" s="170"/>
      <c r="I18" s="170">
        <f>SUM(I19:I29)</f>
        <v>10410.76</v>
      </c>
      <c r="J18" s="170"/>
      <c r="K18" s="170">
        <f>SUM(K19:K29)</f>
        <v>39977.83</v>
      </c>
      <c r="L18" s="170"/>
      <c r="M18" s="170">
        <f>SUM(M19:M29)</f>
        <v>0</v>
      </c>
      <c r="N18" s="170"/>
      <c r="O18" s="170">
        <f>SUM(O19:O29)</f>
        <v>2.44</v>
      </c>
      <c r="P18" s="170"/>
      <c r="Q18" s="170">
        <f>SUM(Q19:Q29)</f>
        <v>0</v>
      </c>
      <c r="R18" s="170"/>
      <c r="S18" s="170"/>
      <c r="T18" s="171"/>
      <c r="U18" s="165"/>
      <c r="V18" s="165">
        <f>SUM(V19:V29)</f>
        <v>106.00999999999999</v>
      </c>
      <c r="W18" s="165"/>
      <c r="AG18" t="s">
        <v>121</v>
      </c>
    </row>
    <row r="19" spans="1:60" outlineLevel="1" x14ac:dyDescent="0.2">
      <c r="A19" s="172">
        <v>4</v>
      </c>
      <c r="B19" s="173" t="s">
        <v>141</v>
      </c>
      <c r="C19" s="189" t="s">
        <v>142</v>
      </c>
      <c r="D19" s="174" t="s">
        <v>124</v>
      </c>
      <c r="E19" s="175">
        <v>60.56</v>
      </c>
      <c r="F19" s="176">
        <v>0</v>
      </c>
      <c r="G19" s="177">
        <f>ROUND(E19*F19,2)</f>
        <v>0</v>
      </c>
      <c r="H19" s="176">
        <v>149.5</v>
      </c>
      <c r="I19" s="177">
        <f>ROUND(E19*H19,2)</f>
        <v>9053.7199999999993</v>
      </c>
      <c r="J19" s="176">
        <v>595.5</v>
      </c>
      <c r="K19" s="177">
        <f>ROUND(E19*J19,2)</f>
        <v>36063.480000000003</v>
      </c>
      <c r="L19" s="177">
        <v>21</v>
      </c>
      <c r="M19" s="177">
        <f>G19*(1+L19/100)</f>
        <v>0</v>
      </c>
      <c r="N19" s="177">
        <v>3.6069999999999998E-2</v>
      </c>
      <c r="O19" s="177">
        <f>ROUND(E19*N19,2)</f>
        <v>2.1800000000000002</v>
      </c>
      <c r="P19" s="177">
        <v>0</v>
      </c>
      <c r="Q19" s="177">
        <f>ROUND(E19*P19,2)</f>
        <v>0</v>
      </c>
      <c r="R19" s="177" t="s">
        <v>125</v>
      </c>
      <c r="S19" s="177" t="s">
        <v>126</v>
      </c>
      <c r="T19" s="178" t="s">
        <v>126</v>
      </c>
      <c r="U19" s="160">
        <v>1.58036</v>
      </c>
      <c r="V19" s="160">
        <f>ROUND(E19*U19,2)</f>
        <v>95.71</v>
      </c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127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243" t="s">
        <v>143</v>
      </c>
      <c r="D20" s="244"/>
      <c r="E20" s="244"/>
      <c r="F20" s="244"/>
      <c r="G20" s="24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129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190" t="s">
        <v>144</v>
      </c>
      <c r="D21" s="161"/>
      <c r="E21" s="162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131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90" t="s">
        <v>145</v>
      </c>
      <c r="D22" s="161"/>
      <c r="E22" s="162">
        <v>60.56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131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2">
        <v>5</v>
      </c>
      <c r="B23" s="173" t="s">
        <v>146</v>
      </c>
      <c r="C23" s="189" t="s">
        <v>147</v>
      </c>
      <c r="D23" s="174" t="s">
        <v>124</v>
      </c>
      <c r="E23" s="175">
        <v>6.66</v>
      </c>
      <c r="F23" s="176">
        <v>0</v>
      </c>
      <c r="G23" s="177">
        <f>ROUND(E23*F23,2)</f>
        <v>0</v>
      </c>
      <c r="H23" s="176">
        <v>140.53</v>
      </c>
      <c r="I23" s="177">
        <f>ROUND(E23*H23,2)</f>
        <v>935.93</v>
      </c>
      <c r="J23" s="176">
        <v>447.47</v>
      </c>
      <c r="K23" s="177">
        <f>ROUND(E23*J23,2)</f>
        <v>2980.15</v>
      </c>
      <c r="L23" s="177">
        <v>21</v>
      </c>
      <c r="M23" s="177">
        <f>G23*(1+L23/100)</f>
        <v>0</v>
      </c>
      <c r="N23" s="177">
        <v>3.4909999999999997E-2</v>
      </c>
      <c r="O23" s="177">
        <f>ROUND(E23*N23,2)</f>
        <v>0.23</v>
      </c>
      <c r="P23" s="177">
        <v>0</v>
      </c>
      <c r="Q23" s="177">
        <f>ROUND(E23*P23,2)</f>
        <v>0</v>
      </c>
      <c r="R23" s="177" t="s">
        <v>125</v>
      </c>
      <c r="S23" s="177" t="s">
        <v>126</v>
      </c>
      <c r="T23" s="178" t="s">
        <v>126</v>
      </c>
      <c r="U23" s="160">
        <v>1.1841699999999999</v>
      </c>
      <c r="V23" s="160">
        <f>ROUND(E23*U23,2)</f>
        <v>7.89</v>
      </c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127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243" t="s">
        <v>148</v>
      </c>
      <c r="D24" s="244"/>
      <c r="E24" s="244"/>
      <c r="F24" s="244"/>
      <c r="G24" s="244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129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0" t="s">
        <v>149</v>
      </c>
      <c r="D25" s="161"/>
      <c r="E25" s="162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131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0" t="s">
        <v>150</v>
      </c>
      <c r="D26" s="161"/>
      <c r="E26" s="162">
        <v>6.66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131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2">
        <v>6</v>
      </c>
      <c r="B27" s="173" t="s">
        <v>151</v>
      </c>
      <c r="C27" s="189" t="s">
        <v>152</v>
      </c>
      <c r="D27" s="174" t="s">
        <v>124</v>
      </c>
      <c r="E27" s="175">
        <v>6.66</v>
      </c>
      <c r="F27" s="176">
        <v>0</v>
      </c>
      <c r="G27" s="177">
        <f>ROUND(E27*F27,2)</f>
        <v>0</v>
      </c>
      <c r="H27" s="176">
        <v>63.23</v>
      </c>
      <c r="I27" s="177">
        <f>ROUND(E27*H27,2)</f>
        <v>421.11</v>
      </c>
      <c r="J27" s="176">
        <v>140.27000000000001</v>
      </c>
      <c r="K27" s="177">
        <f>ROUND(E27*J27,2)</f>
        <v>934.2</v>
      </c>
      <c r="L27" s="177">
        <v>21</v>
      </c>
      <c r="M27" s="177">
        <f>G27*(1+L27/100)</f>
        <v>0</v>
      </c>
      <c r="N27" s="177">
        <v>4.9100000000000003E-3</v>
      </c>
      <c r="O27" s="177">
        <f>ROUND(E27*N27,2)</f>
        <v>0.03</v>
      </c>
      <c r="P27" s="177">
        <v>0</v>
      </c>
      <c r="Q27" s="177">
        <f>ROUND(E27*P27,2)</f>
        <v>0</v>
      </c>
      <c r="R27" s="177" t="s">
        <v>134</v>
      </c>
      <c r="S27" s="177" t="s">
        <v>126</v>
      </c>
      <c r="T27" s="178" t="s">
        <v>126</v>
      </c>
      <c r="U27" s="160">
        <v>0.36199999999999999</v>
      </c>
      <c r="V27" s="160">
        <f>ROUND(E27*U27,2)</f>
        <v>2.41</v>
      </c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127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90" t="s">
        <v>149</v>
      </c>
      <c r="D28" s="161"/>
      <c r="E28" s="162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131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0" t="s">
        <v>150</v>
      </c>
      <c r="D29" s="161"/>
      <c r="E29" s="162">
        <v>6.66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131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x14ac:dyDescent="0.2">
      <c r="A30" s="166" t="s">
        <v>120</v>
      </c>
      <c r="B30" s="167" t="s">
        <v>60</v>
      </c>
      <c r="C30" s="188" t="s">
        <v>61</v>
      </c>
      <c r="D30" s="168"/>
      <c r="E30" s="169"/>
      <c r="F30" s="170"/>
      <c r="G30" s="170">
        <f>SUMIF(AG31:AG48,"&lt;&gt;NOR",G31:G48)</f>
        <v>0</v>
      </c>
      <c r="H30" s="170"/>
      <c r="I30" s="170">
        <f>SUM(I31:I48)</f>
        <v>6876.93</v>
      </c>
      <c r="J30" s="170"/>
      <c r="K30" s="170">
        <f>SUM(K31:K48)</f>
        <v>11842.55</v>
      </c>
      <c r="L30" s="170"/>
      <c r="M30" s="170">
        <f>SUM(M31:M48)</f>
        <v>0</v>
      </c>
      <c r="N30" s="170"/>
      <c r="O30" s="170">
        <f>SUM(O31:O48)</f>
        <v>0.93</v>
      </c>
      <c r="P30" s="170"/>
      <c r="Q30" s="170">
        <f>SUM(Q31:Q48)</f>
        <v>0</v>
      </c>
      <c r="R30" s="170"/>
      <c r="S30" s="170"/>
      <c r="T30" s="171"/>
      <c r="U30" s="165"/>
      <c r="V30" s="165">
        <f>SUM(V31:V48)</f>
        <v>33.65</v>
      </c>
      <c r="W30" s="165"/>
      <c r="AG30" t="s">
        <v>121</v>
      </c>
    </row>
    <row r="31" spans="1:60" ht="22.5" outlineLevel="1" x14ac:dyDescent="0.2">
      <c r="A31" s="172">
        <v>7</v>
      </c>
      <c r="B31" s="173" t="s">
        <v>153</v>
      </c>
      <c r="C31" s="189" t="s">
        <v>154</v>
      </c>
      <c r="D31" s="174" t="s">
        <v>124</v>
      </c>
      <c r="E31" s="175">
        <v>26.303999999999998</v>
      </c>
      <c r="F31" s="176">
        <v>0</v>
      </c>
      <c r="G31" s="177">
        <f>ROUND(E31*F31,2)</f>
        <v>0</v>
      </c>
      <c r="H31" s="176">
        <v>146.5</v>
      </c>
      <c r="I31" s="177">
        <f>ROUND(E31*H31,2)</f>
        <v>3853.54</v>
      </c>
      <c r="J31" s="176">
        <v>97</v>
      </c>
      <c r="K31" s="177">
        <f>ROUND(E31*J31,2)</f>
        <v>2551.4899999999998</v>
      </c>
      <c r="L31" s="177">
        <v>21</v>
      </c>
      <c r="M31" s="177">
        <f>G31*(1+L31/100)</f>
        <v>0</v>
      </c>
      <c r="N31" s="177">
        <v>2.8400000000000001E-3</v>
      </c>
      <c r="O31" s="177">
        <f>ROUND(E31*N31,2)</f>
        <v>7.0000000000000007E-2</v>
      </c>
      <c r="P31" s="177">
        <v>0</v>
      </c>
      <c r="Q31" s="177">
        <f>ROUND(E31*P31,2)</f>
        <v>0</v>
      </c>
      <c r="R31" s="177" t="s">
        <v>134</v>
      </c>
      <c r="S31" s="177" t="s">
        <v>126</v>
      </c>
      <c r="T31" s="178" t="s">
        <v>126</v>
      </c>
      <c r="U31" s="160">
        <v>0.3</v>
      </c>
      <c r="V31" s="160">
        <f>ROUND(E31*U31,2)</f>
        <v>7.89</v>
      </c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127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243" t="s">
        <v>155</v>
      </c>
      <c r="D32" s="244"/>
      <c r="E32" s="244"/>
      <c r="F32" s="244"/>
      <c r="G32" s="244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129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0" t="s">
        <v>156</v>
      </c>
      <c r="D33" s="161"/>
      <c r="E33" s="162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131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0" t="s">
        <v>157</v>
      </c>
      <c r="D34" s="161"/>
      <c r="E34" s="162">
        <v>12.84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131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0" t="s">
        <v>158</v>
      </c>
      <c r="D35" s="161"/>
      <c r="E35" s="162">
        <v>13.464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131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72">
        <v>8</v>
      </c>
      <c r="B36" s="173" t="s">
        <v>159</v>
      </c>
      <c r="C36" s="189" t="s">
        <v>160</v>
      </c>
      <c r="D36" s="174" t="s">
        <v>124</v>
      </c>
      <c r="E36" s="175">
        <v>26.303999999999998</v>
      </c>
      <c r="F36" s="176">
        <v>0</v>
      </c>
      <c r="G36" s="177">
        <f>ROUND(E36*F36,2)</f>
        <v>0</v>
      </c>
      <c r="H36" s="176">
        <v>4.88</v>
      </c>
      <c r="I36" s="177">
        <f>ROUND(E36*H36,2)</f>
        <v>128.36000000000001</v>
      </c>
      <c r="J36" s="176">
        <v>22.32</v>
      </c>
      <c r="K36" s="177">
        <f>ROUND(E36*J36,2)</f>
        <v>587.11</v>
      </c>
      <c r="L36" s="177">
        <v>21</v>
      </c>
      <c r="M36" s="177">
        <f>G36*(1+L36/100)</f>
        <v>0</v>
      </c>
      <c r="N36" s="177">
        <v>5.0000000000000002E-5</v>
      </c>
      <c r="O36" s="177">
        <f>ROUND(E36*N36,2)</f>
        <v>0</v>
      </c>
      <c r="P36" s="177">
        <v>0</v>
      </c>
      <c r="Q36" s="177">
        <f>ROUND(E36*P36,2)</f>
        <v>0</v>
      </c>
      <c r="R36" s="177" t="s">
        <v>134</v>
      </c>
      <c r="S36" s="177" t="s">
        <v>126</v>
      </c>
      <c r="T36" s="178" t="s">
        <v>126</v>
      </c>
      <c r="U36" s="160">
        <v>7.0000000000000007E-2</v>
      </c>
      <c r="V36" s="160">
        <f>ROUND(E36*U36,2)</f>
        <v>1.84</v>
      </c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127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243" t="s">
        <v>155</v>
      </c>
      <c r="D37" s="244"/>
      <c r="E37" s="244"/>
      <c r="F37" s="244"/>
      <c r="G37" s="244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129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0" t="s">
        <v>161</v>
      </c>
      <c r="D38" s="161"/>
      <c r="E38" s="162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131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0" t="s">
        <v>162</v>
      </c>
      <c r="D39" s="161"/>
      <c r="E39" s="162">
        <v>26.303999999999998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131</v>
      </c>
      <c r="AH39" s="151">
        <v>5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2">
        <v>9</v>
      </c>
      <c r="B40" s="173" t="s">
        <v>163</v>
      </c>
      <c r="C40" s="189" t="s">
        <v>164</v>
      </c>
      <c r="D40" s="174" t="s">
        <v>124</v>
      </c>
      <c r="E40" s="175">
        <v>12.84</v>
      </c>
      <c r="F40" s="176">
        <v>0</v>
      </c>
      <c r="G40" s="177">
        <f>ROUND(E40*F40,2)</f>
        <v>0</v>
      </c>
      <c r="H40" s="176">
        <v>92</v>
      </c>
      <c r="I40" s="177">
        <f>ROUND(E40*H40,2)</f>
        <v>1181.28</v>
      </c>
      <c r="J40" s="176">
        <v>367.5</v>
      </c>
      <c r="K40" s="177">
        <f>ROUND(E40*J40,2)</f>
        <v>4718.7</v>
      </c>
      <c r="L40" s="177">
        <v>21</v>
      </c>
      <c r="M40" s="177">
        <f>G40*(1+L40/100)</f>
        <v>0</v>
      </c>
      <c r="N40" s="177">
        <v>5.2839999999999998E-2</v>
      </c>
      <c r="O40" s="177">
        <f>ROUND(E40*N40,2)</f>
        <v>0.68</v>
      </c>
      <c r="P40" s="177">
        <v>0</v>
      </c>
      <c r="Q40" s="177">
        <f>ROUND(E40*P40,2)</f>
        <v>0</v>
      </c>
      <c r="R40" s="177" t="s">
        <v>125</v>
      </c>
      <c r="S40" s="177" t="s">
        <v>126</v>
      </c>
      <c r="T40" s="178" t="s">
        <v>126</v>
      </c>
      <c r="U40" s="160">
        <v>1.0569999999999999</v>
      </c>
      <c r="V40" s="160">
        <f>ROUND(E40*U40,2)</f>
        <v>13.57</v>
      </c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127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243" t="s">
        <v>148</v>
      </c>
      <c r="D41" s="244"/>
      <c r="E41" s="244"/>
      <c r="F41" s="244"/>
      <c r="G41" s="244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129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0" t="s">
        <v>165</v>
      </c>
      <c r="D42" s="161"/>
      <c r="E42" s="162">
        <v>12.84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131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2">
        <v>10</v>
      </c>
      <c r="B43" s="173" t="s">
        <v>166</v>
      </c>
      <c r="C43" s="189" t="s">
        <v>167</v>
      </c>
      <c r="D43" s="174" t="s">
        <v>124</v>
      </c>
      <c r="E43" s="175">
        <v>1.1220000000000001</v>
      </c>
      <c r="F43" s="176">
        <v>0</v>
      </c>
      <c r="G43" s="177">
        <f>ROUND(E43*F43,2)</f>
        <v>0</v>
      </c>
      <c r="H43" s="176">
        <v>45.05</v>
      </c>
      <c r="I43" s="177">
        <f>ROUND(E43*H43,2)</f>
        <v>50.55</v>
      </c>
      <c r="J43" s="176">
        <v>263.45</v>
      </c>
      <c r="K43" s="177">
        <f>ROUND(E43*J43,2)</f>
        <v>295.58999999999997</v>
      </c>
      <c r="L43" s="177">
        <v>21</v>
      </c>
      <c r="M43" s="177">
        <f>G43*(1+L43/100)</f>
        <v>0</v>
      </c>
      <c r="N43" s="177">
        <v>4.8169999999999998E-2</v>
      </c>
      <c r="O43" s="177">
        <f>ROUND(E43*N43,2)</f>
        <v>0.05</v>
      </c>
      <c r="P43" s="177">
        <v>0</v>
      </c>
      <c r="Q43" s="177">
        <f>ROUND(E43*P43,2)</f>
        <v>0</v>
      </c>
      <c r="R43" s="177" t="s">
        <v>134</v>
      </c>
      <c r="S43" s="177" t="s">
        <v>126</v>
      </c>
      <c r="T43" s="178" t="s">
        <v>126</v>
      </c>
      <c r="U43" s="160">
        <v>0.74299999999999999</v>
      </c>
      <c r="V43" s="160">
        <f>ROUND(E43*U43,2)</f>
        <v>0.83</v>
      </c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127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0" t="s">
        <v>168</v>
      </c>
      <c r="D44" s="161"/>
      <c r="E44" s="162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131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0" t="s">
        <v>169</v>
      </c>
      <c r="D45" s="161"/>
      <c r="E45" s="162">
        <v>1.1220000000000001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131</v>
      </c>
      <c r="AH45" s="151">
        <v>5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1" x14ac:dyDescent="0.2">
      <c r="A46" s="172">
        <v>11</v>
      </c>
      <c r="B46" s="173" t="s">
        <v>170</v>
      </c>
      <c r="C46" s="189" t="s">
        <v>171</v>
      </c>
      <c r="D46" s="174" t="s">
        <v>124</v>
      </c>
      <c r="E46" s="175">
        <v>26.303999999999998</v>
      </c>
      <c r="F46" s="176">
        <v>0</v>
      </c>
      <c r="G46" s="177">
        <f>ROUND(E46*F46,2)</f>
        <v>0</v>
      </c>
      <c r="H46" s="176">
        <v>63.23</v>
      </c>
      <c r="I46" s="177">
        <f>ROUND(E46*H46,2)</f>
        <v>1663.2</v>
      </c>
      <c r="J46" s="176">
        <v>140.27000000000001</v>
      </c>
      <c r="K46" s="177">
        <f>ROUND(E46*J46,2)</f>
        <v>3689.66</v>
      </c>
      <c r="L46" s="177">
        <v>21</v>
      </c>
      <c r="M46" s="177">
        <f>G46*(1+L46/100)</f>
        <v>0</v>
      </c>
      <c r="N46" s="177">
        <v>4.9100000000000003E-3</v>
      </c>
      <c r="O46" s="177">
        <f>ROUND(E46*N46,2)</f>
        <v>0.13</v>
      </c>
      <c r="P46" s="177">
        <v>0</v>
      </c>
      <c r="Q46" s="177">
        <f>ROUND(E46*P46,2)</f>
        <v>0</v>
      </c>
      <c r="R46" s="177" t="s">
        <v>134</v>
      </c>
      <c r="S46" s="177" t="s">
        <v>126</v>
      </c>
      <c r="T46" s="178" t="s">
        <v>126</v>
      </c>
      <c r="U46" s="160">
        <v>0.36199999999999999</v>
      </c>
      <c r="V46" s="160">
        <f>ROUND(E46*U46,2)</f>
        <v>9.52</v>
      </c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127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0" t="s">
        <v>161</v>
      </c>
      <c r="D47" s="161"/>
      <c r="E47" s="162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131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0" t="s">
        <v>162</v>
      </c>
      <c r="D48" s="161"/>
      <c r="E48" s="162">
        <v>26.303999999999998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131</v>
      </c>
      <c r="AH48" s="151">
        <v>5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x14ac:dyDescent="0.2">
      <c r="A49" s="166" t="s">
        <v>120</v>
      </c>
      <c r="B49" s="167" t="s">
        <v>62</v>
      </c>
      <c r="C49" s="188" t="s">
        <v>63</v>
      </c>
      <c r="D49" s="168"/>
      <c r="E49" s="169"/>
      <c r="F49" s="170"/>
      <c r="G49" s="170">
        <f>SUMIF(AG50:AG52,"&lt;&gt;NOR",G50:G52)</f>
        <v>0</v>
      </c>
      <c r="H49" s="170"/>
      <c r="I49" s="170">
        <f>SUM(I50:I52)</f>
        <v>2548.4499999999998</v>
      </c>
      <c r="J49" s="170"/>
      <c r="K49" s="170">
        <f>SUM(K50:K52)</f>
        <v>1558.55</v>
      </c>
      <c r="L49" s="170"/>
      <c r="M49" s="170">
        <f>SUM(M50:M52)</f>
        <v>0</v>
      </c>
      <c r="N49" s="170"/>
      <c r="O49" s="170">
        <f>SUM(O50:O52)</f>
        <v>0.14000000000000001</v>
      </c>
      <c r="P49" s="170"/>
      <c r="Q49" s="170">
        <f>SUM(Q50:Q52)</f>
        <v>0</v>
      </c>
      <c r="R49" s="170"/>
      <c r="S49" s="170"/>
      <c r="T49" s="171"/>
      <c r="U49" s="165"/>
      <c r="V49" s="165">
        <f>SUM(V50:V52)</f>
        <v>4.4400000000000004</v>
      </c>
      <c r="W49" s="165"/>
      <c r="AG49" t="s">
        <v>121</v>
      </c>
    </row>
    <row r="50" spans="1:60" ht="22.5" outlineLevel="1" x14ac:dyDescent="0.2">
      <c r="A50" s="172">
        <v>12</v>
      </c>
      <c r="B50" s="173" t="s">
        <v>172</v>
      </c>
      <c r="C50" s="189" t="s">
        <v>173</v>
      </c>
      <c r="D50" s="174" t="s">
        <v>124</v>
      </c>
      <c r="E50" s="175">
        <v>11.1</v>
      </c>
      <c r="F50" s="176">
        <v>0</v>
      </c>
      <c r="G50" s="177">
        <f>ROUND(E50*F50,2)</f>
        <v>0</v>
      </c>
      <c r="H50" s="176">
        <v>229.59</v>
      </c>
      <c r="I50" s="177">
        <f>ROUND(E50*H50,2)</f>
        <v>2548.4499999999998</v>
      </c>
      <c r="J50" s="176">
        <v>140.41</v>
      </c>
      <c r="K50" s="177">
        <f>ROUND(E50*J50,2)</f>
        <v>1558.55</v>
      </c>
      <c r="L50" s="177">
        <v>21</v>
      </c>
      <c r="M50" s="177">
        <f>G50*(1+L50/100)</f>
        <v>0</v>
      </c>
      <c r="N50" s="177">
        <v>1.299E-2</v>
      </c>
      <c r="O50" s="177">
        <f>ROUND(E50*N50,2)</f>
        <v>0.14000000000000001</v>
      </c>
      <c r="P50" s="177">
        <v>0</v>
      </c>
      <c r="Q50" s="177">
        <f>ROUND(E50*P50,2)</f>
        <v>0</v>
      </c>
      <c r="R50" s="177" t="s">
        <v>125</v>
      </c>
      <c r="S50" s="177" t="s">
        <v>126</v>
      </c>
      <c r="T50" s="178" t="s">
        <v>126</v>
      </c>
      <c r="U50" s="160">
        <v>0.4</v>
      </c>
      <c r="V50" s="160">
        <f>ROUND(E50*U50,2)</f>
        <v>4.4400000000000004</v>
      </c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127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243" t="s">
        <v>174</v>
      </c>
      <c r="D51" s="244"/>
      <c r="E51" s="244"/>
      <c r="F51" s="244"/>
      <c r="G51" s="244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129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0" t="s">
        <v>175</v>
      </c>
      <c r="D52" s="161"/>
      <c r="E52" s="162">
        <v>11.1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131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x14ac:dyDescent="0.2">
      <c r="A53" s="166" t="s">
        <v>120</v>
      </c>
      <c r="B53" s="167" t="s">
        <v>64</v>
      </c>
      <c r="C53" s="188" t="s">
        <v>65</v>
      </c>
      <c r="D53" s="168"/>
      <c r="E53" s="169"/>
      <c r="F53" s="170"/>
      <c r="G53" s="170">
        <f>SUMIF(AG54:AG55,"&lt;&gt;NOR",G54:G55)</f>
        <v>0</v>
      </c>
      <c r="H53" s="170"/>
      <c r="I53" s="170">
        <f>SUM(I54:I55)</f>
        <v>6173.04</v>
      </c>
      <c r="J53" s="170"/>
      <c r="K53" s="170">
        <f>SUM(K54:K55)</f>
        <v>8780.36</v>
      </c>
      <c r="L53" s="170"/>
      <c r="M53" s="170">
        <f>SUM(M54:M55)</f>
        <v>0</v>
      </c>
      <c r="N53" s="170"/>
      <c r="O53" s="170">
        <f>SUM(O54:O55)</f>
        <v>0.21</v>
      </c>
      <c r="P53" s="170"/>
      <c r="Q53" s="170">
        <f>SUM(Q54:Q55)</f>
        <v>0</v>
      </c>
      <c r="R53" s="170"/>
      <c r="S53" s="170"/>
      <c r="T53" s="171"/>
      <c r="U53" s="165"/>
      <c r="V53" s="165">
        <f>SUM(V54:V55)</f>
        <v>29.09</v>
      </c>
      <c r="W53" s="165"/>
      <c r="AG53" t="s">
        <v>121</v>
      </c>
    </row>
    <row r="54" spans="1:60" outlineLevel="1" x14ac:dyDescent="0.2">
      <c r="A54" s="172">
        <v>13</v>
      </c>
      <c r="B54" s="173" t="s">
        <v>176</v>
      </c>
      <c r="C54" s="189" t="s">
        <v>177</v>
      </c>
      <c r="D54" s="174" t="s">
        <v>124</v>
      </c>
      <c r="E54" s="175">
        <v>135.94</v>
      </c>
      <c r="F54" s="176">
        <v>0</v>
      </c>
      <c r="G54" s="177">
        <f>ROUND(E54*F54,2)</f>
        <v>0</v>
      </c>
      <c r="H54" s="176">
        <v>45.41</v>
      </c>
      <c r="I54" s="177">
        <f>ROUND(E54*H54,2)</f>
        <v>6173.04</v>
      </c>
      <c r="J54" s="176">
        <v>64.59</v>
      </c>
      <c r="K54" s="177">
        <f>ROUND(E54*J54,2)</f>
        <v>8780.36</v>
      </c>
      <c r="L54" s="177">
        <v>21</v>
      </c>
      <c r="M54" s="177">
        <f>G54*(1+L54/100)</f>
        <v>0</v>
      </c>
      <c r="N54" s="177">
        <v>1.58E-3</v>
      </c>
      <c r="O54" s="177">
        <f>ROUND(E54*N54,2)</f>
        <v>0.21</v>
      </c>
      <c r="P54" s="177">
        <v>0</v>
      </c>
      <c r="Q54" s="177">
        <f>ROUND(E54*P54,2)</f>
        <v>0</v>
      </c>
      <c r="R54" s="177" t="s">
        <v>178</v>
      </c>
      <c r="S54" s="177" t="s">
        <v>126</v>
      </c>
      <c r="T54" s="178" t="s">
        <v>126</v>
      </c>
      <c r="U54" s="160">
        <v>0.214</v>
      </c>
      <c r="V54" s="160">
        <f>ROUND(E54*U54,2)</f>
        <v>29.09</v>
      </c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127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0" t="s">
        <v>179</v>
      </c>
      <c r="D55" s="161"/>
      <c r="E55" s="162">
        <v>135.94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131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166" t="s">
        <v>120</v>
      </c>
      <c r="B56" s="167" t="s">
        <v>66</v>
      </c>
      <c r="C56" s="188" t="s">
        <v>67</v>
      </c>
      <c r="D56" s="168"/>
      <c r="E56" s="169"/>
      <c r="F56" s="170"/>
      <c r="G56" s="170">
        <f>SUMIF(AG57:AG62,"&lt;&gt;NOR",G57:G62)</f>
        <v>0</v>
      </c>
      <c r="H56" s="170"/>
      <c r="I56" s="170">
        <f>SUM(I57:I62)</f>
        <v>10010.86</v>
      </c>
      <c r="J56" s="170"/>
      <c r="K56" s="170">
        <f>SUM(K57:K62)</f>
        <v>12147.93</v>
      </c>
      <c r="L56" s="170"/>
      <c r="M56" s="170">
        <f>SUM(M57:M62)</f>
        <v>0</v>
      </c>
      <c r="N56" s="170"/>
      <c r="O56" s="170">
        <f>SUM(O57:O62)</f>
        <v>0.26</v>
      </c>
      <c r="P56" s="170"/>
      <c r="Q56" s="170">
        <f>SUM(Q57:Q62)</f>
        <v>0</v>
      </c>
      <c r="R56" s="170"/>
      <c r="S56" s="170"/>
      <c r="T56" s="171"/>
      <c r="U56" s="165"/>
      <c r="V56" s="165">
        <f>SUM(V57:V62)</f>
        <v>42.279999999999994</v>
      </c>
      <c r="W56" s="165"/>
      <c r="AG56" t="s">
        <v>121</v>
      </c>
    </row>
    <row r="57" spans="1:60" ht="56.25" outlineLevel="1" x14ac:dyDescent="0.2">
      <c r="A57" s="172">
        <v>14</v>
      </c>
      <c r="B57" s="173" t="s">
        <v>180</v>
      </c>
      <c r="C57" s="189" t="s">
        <v>181</v>
      </c>
      <c r="D57" s="174" t="s">
        <v>124</v>
      </c>
      <c r="E57" s="175">
        <v>121.7</v>
      </c>
      <c r="F57" s="176">
        <v>0</v>
      </c>
      <c r="G57" s="177">
        <f>ROUND(E57*F57,2)</f>
        <v>0</v>
      </c>
      <c r="H57" s="176">
        <v>1.47</v>
      </c>
      <c r="I57" s="177">
        <f>ROUND(E57*H57,2)</f>
        <v>178.9</v>
      </c>
      <c r="J57" s="176">
        <v>87.23</v>
      </c>
      <c r="K57" s="177">
        <f>ROUND(E57*J57,2)</f>
        <v>10615.89</v>
      </c>
      <c r="L57" s="177">
        <v>21</v>
      </c>
      <c r="M57" s="177">
        <f>G57*(1+L57/100)</f>
        <v>0</v>
      </c>
      <c r="N57" s="177">
        <v>4.0000000000000003E-5</v>
      </c>
      <c r="O57" s="177">
        <f>ROUND(E57*N57,2)</f>
        <v>0</v>
      </c>
      <c r="P57" s="177">
        <v>0</v>
      </c>
      <c r="Q57" s="177">
        <f>ROUND(E57*P57,2)</f>
        <v>0</v>
      </c>
      <c r="R57" s="177" t="s">
        <v>134</v>
      </c>
      <c r="S57" s="177" t="s">
        <v>126</v>
      </c>
      <c r="T57" s="178" t="s">
        <v>126</v>
      </c>
      <c r="U57" s="160">
        <v>0.308</v>
      </c>
      <c r="V57" s="160">
        <f>ROUND(E57*U57,2)</f>
        <v>37.479999999999997</v>
      </c>
      <c r="W57" s="160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127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0" t="s">
        <v>182</v>
      </c>
      <c r="D58" s="161"/>
      <c r="E58" s="162">
        <v>121.7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131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33.75" outlineLevel="1" x14ac:dyDescent="0.2">
      <c r="A59" s="172">
        <v>15</v>
      </c>
      <c r="B59" s="173" t="s">
        <v>183</v>
      </c>
      <c r="C59" s="189" t="s">
        <v>184</v>
      </c>
      <c r="D59" s="174" t="s">
        <v>185</v>
      </c>
      <c r="E59" s="175">
        <v>12</v>
      </c>
      <c r="F59" s="176">
        <v>0</v>
      </c>
      <c r="G59" s="177">
        <f>ROUND(E59*F59,2)</f>
        <v>0</v>
      </c>
      <c r="H59" s="176">
        <v>19.329999999999998</v>
      </c>
      <c r="I59" s="177">
        <f>ROUND(E59*H59,2)</f>
        <v>231.96</v>
      </c>
      <c r="J59" s="176">
        <v>127.67</v>
      </c>
      <c r="K59" s="177">
        <f>ROUND(E59*J59,2)</f>
        <v>1532.04</v>
      </c>
      <c r="L59" s="177">
        <v>21</v>
      </c>
      <c r="M59" s="177">
        <f>G59*(1+L59/100)</f>
        <v>0</v>
      </c>
      <c r="N59" s="177">
        <v>1.6379999999999999E-2</v>
      </c>
      <c r="O59" s="177">
        <f>ROUND(E59*N59,2)</f>
        <v>0.2</v>
      </c>
      <c r="P59" s="177">
        <v>0</v>
      </c>
      <c r="Q59" s="177">
        <f>ROUND(E59*P59,2)</f>
        <v>0</v>
      </c>
      <c r="R59" s="177" t="s">
        <v>134</v>
      </c>
      <c r="S59" s="177" t="s">
        <v>126</v>
      </c>
      <c r="T59" s="178" t="s">
        <v>126</v>
      </c>
      <c r="U59" s="160">
        <v>0.4</v>
      </c>
      <c r="V59" s="160">
        <f>ROUND(E59*U59,2)</f>
        <v>4.8</v>
      </c>
      <c r="W59" s="160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127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243" t="s">
        <v>186</v>
      </c>
      <c r="D60" s="244"/>
      <c r="E60" s="244"/>
      <c r="F60" s="244"/>
      <c r="G60" s="244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129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0" t="s">
        <v>187</v>
      </c>
      <c r="D61" s="161"/>
      <c r="E61" s="162">
        <v>12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131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9">
        <v>16</v>
      </c>
      <c r="B62" s="180" t="s">
        <v>188</v>
      </c>
      <c r="C62" s="191" t="s">
        <v>189</v>
      </c>
      <c r="D62" s="181" t="s">
        <v>185</v>
      </c>
      <c r="E62" s="182">
        <v>12</v>
      </c>
      <c r="F62" s="183">
        <v>0</v>
      </c>
      <c r="G62" s="184">
        <f>ROUND(E62*F62,2)</f>
        <v>0</v>
      </c>
      <c r="H62" s="183">
        <v>800</v>
      </c>
      <c r="I62" s="184">
        <f>ROUND(E62*H62,2)</f>
        <v>9600</v>
      </c>
      <c r="J62" s="183">
        <v>0</v>
      </c>
      <c r="K62" s="184">
        <f>ROUND(E62*J62,2)</f>
        <v>0</v>
      </c>
      <c r="L62" s="184">
        <v>21</v>
      </c>
      <c r="M62" s="184">
        <f>G62*(1+L62/100)</f>
        <v>0</v>
      </c>
      <c r="N62" s="184">
        <v>5.0000000000000001E-3</v>
      </c>
      <c r="O62" s="184">
        <f>ROUND(E62*N62,2)</f>
        <v>0.06</v>
      </c>
      <c r="P62" s="184">
        <v>0</v>
      </c>
      <c r="Q62" s="184">
        <f>ROUND(E62*P62,2)</f>
        <v>0</v>
      </c>
      <c r="R62" s="184"/>
      <c r="S62" s="184" t="s">
        <v>190</v>
      </c>
      <c r="T62" s="185" t="s">
        <v>191</v>
      </c>
      <c r="U62" s="160">
        <v>0</v>
      </c>
      <c r="V62" s="160">
        <f>ROUND(E62*U62,2)</f>
        <v>0</v>
      </c>
      <c r="W62" s="160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192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x14ac:dyDescent="0.2">
      <c r="A63" s="166" t="s">
        <v>120</v>
      </c>
      <c r="B63" s="167" t="s">
        <v>68</v>
      </c>
      <c r="C63" s="188" t="s">
        <v>69</v>
      </c>
      <c r="D63" s="168"/>
      <c r="E63" s="169"/>
      <c r="F63" s="170"/>
      <c r="G63" s="170">
        <f>SUMIF(AG64:AG77,"&lt;&gt;NOR",G64:G77)</f>
        <v>0</v>
      </c>
      <c r="H63" s="170"/>
      <c r="I63" s="170">
        <f>SUM(I64:I77)</f>
        <v>474.13</v>
      </c>
      <c r="J63" s="170"/>
      <c r="K63" s="170">
        <f>SUM(K64:K77)</f>
        <v>9444.7799999999988</v>
      </c>
      <c r="L63" s="170"/>
      <c r="M63" s="170">
        <f>SUM(M64:M77)</f>
        <v>0</v>
      </c>
      <c r="N63" s="170"/>
      <c r="O63" s="170">
        <f>SUM(O64:O77)</f>
        <v>0.02</v>
      </c>
      <c r="P63" s="170"/>
      <c r="Q63" s="170">
        <f>SUM(Q64:Q77)</f>
        <v>3.6</v>
      </c>
      <c r="R63" s="170"/>
      <c r="S63" s="170"/>
      <c r="T63" s="171"/>
      <c r="U63" s="165"/>
      <c r="V63" s="165">
        <f>SUM(V64:V77)</f>
        <v>22.66</v>
      </c>
      <c r="W63" s="165"/>
      <c r="AG63" t="s">
        <v>121</v>
      </c>
    </row>
    <row r="64" spans="1:60" ht="22.5" outlineLevel="1" x14ac:dyDescent="0.2">
      <c r="A64" s="172">
        <v>17</v>
      </c>
      <c r="B64" s="173" t="s">
        <v>193</v>
      </c>
      <c r="C64" s="189" t="s">
        <v>194</v>
      </c>
      <c r="D64" s="174" t="s">
        <v>195</v>
      </c>
      <c r="E64" s="175">
        <v>0.34079999999999999</v>
      </c>
      <c r="F64" s="176">
        <v>0</v>
      </c>
      <c r="G64" s="177">
        <f>ROUND(E64*F64,2)</f>
        <v>0</v>
      </c>
      <c r="H64" s="176">
        <v>0</v>
      </c>
      <c r="I64" s="177">
        <f>ROUND(E64*H64,2)</f>
        <v>0</v>
      </c>
      <c r="J64" s="176">
        <v>2735</v>
      </c>
      <c r="K64" s="177">
        <f>ROUND(E64*J64,2)</f>
        <v>932.09</v>
      </c>
      <c r="L64" s="177">
        <v>21</v>
      </c>
      <c r="M64" s="177">
        <f>G64*(1+L64/100)</f>
        <v>0</v>
      </c>
      <c r="N64" s="177">
        <v>0</v>
      </c>
      <c r="O64" s="177">
        <f>ROUND(E64*N64,2)</f>
        <v>0</v>
      </c>
      <c r="P64" s="177">
        <v>2.2000000000000002</v>
      </c>
      <c r="Q64" s="177">
        <f>ROUND(E64*P64,2)</f>
        <v>0.75</v>
      </c>
      <c r="R64" s="177" t="s">
        <v>196</v>
      </c>
      <c r="S64" s="177" t="s">
        <v>126</v>
      </c>
      <c r="T64" s="178" t="s">
        <v>126</v>
      </c>
      <c r="U64" s="160">
        <v>11.32</v>
      </c>
      <c r="V64" s="160">
        <f>ROUND(E64*U64,2)</f>
        <v>3.86</v>
      </c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127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0" t="s">
        <v>197</v>
      </c>
      <c r="D65" s="161"/>
      <c r="E65" s="162">
        <v>0.34079999999999999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131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22.5" outlineLevel="1" x14ac:dyDescent="0.2">
      <c r="A66" s="172">
        <v>18</v>
      </c>
      <c r="B66" s="173" t="s">
        <v>198</v>
      </c>
      <c r="C66" s="189" t="s">
        <v>199</v>
      </c>
      <c r="D66" s="174" t="s">
        <v>124</v>
      </c>
      <c r="E66" s="175">
        <v>9.1679999999999993</v>
      </c>
      <c r="F66" s="176">
        <v>0</v>
      </c>
      <c r="G66" s="177">
        <f>ROUND(E66*F66,2)</f>
        <v>0</v>
      </c>
      <c r="H66" s="176">
        <v>0</v>
      </c>
      <c r="I66" s="177">
        <f>ROUND(E66*H66,2)</f>
        <v>0</v>
      </c>
      <c r="J66" s="176">
        <v>102.5</v>
      </c>
      <c r="K66" s="177">
        <f>ROUND(E66*J66,2)</f>
        <v>939.72</v>
      </c>
      <c r="L66" s="177">
        <v>21</v>
      </c>
      <c r="M66" s="177">
        <f>G66*(1+L66/100)</f>
        <v>0</v>
      </c>
      <c r="N66" s="177">
        <v>0</v>
      </c>
      <c r="O66" s="177">
        <f>ROUND(E66*N66,2)</f>
        <v>0</v>
      </c>
      <c r="P66" s="177">
        <v>5.5E-2</v>
      </c>
      <c r="Q66" s="177">
        <f>ROUND(E66*P66,2)</f>
        <v>0.5</v>
      </c>
      <c r="R66" s="177" t="s">
        <v>196</v>
      </c>
      <c r="S66" s="177" t="s">
        <v>126</v>
      </c>
      <c r="T66" s="178" t="s">
        <v>126</v>
      </c>
      <c r="U66" s="160">
        <v>0.42499999999999999</v>
      </c>
      <c r="V66" s="160">
        <f>ROUND(E66*U66,2)</f>
        <v>3.9</v>
      </c>
      <c r="W66" s="160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127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58"/>
      <c r="B67" s="159"/>
      <c r="C67" s="243" t="s">
        <v>200</v>
      </c>
      <c r="D67" s="244"/>
      <c r="E67" s="244"/>
      <c r="F67" s="244"/>
      <c r="G67" s="244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129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86" t="str">
        <f>C67</f>
        <v>bez odstupu, po hrubém vybourání otvorů v jakémkoliv zdivu cihelném, včetně pomocného lešení o výšce podlahy do 1900 mm a pro zatížení do 1,5 kPa  (150 kg/m2),</v>
      </c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0" t="s">
        <v>201</v>
      </c>
      <c r="D68" s="161"/>
      <c r="E68" s="162">
        <v>9.1679999999999993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131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72">
        <v>19</v>
      </c>
      <c r="B69" s="173" t="s">
        <v>202</v>
      </c>
      <c r="C69" s="189" t="s">
        <v>203</v>
      </c>
      <c r="D69" s="174" t="s">
        <v>185</v>
      </c>
      <c r="E69" s="175">
        <v>9</v>
      </c>
      <c r="F69" s="176">
        <v>0</v>
      </c>
      <c r="G69" s="177">
        <f>ROUND(E69*F69,2)</f>
        <v>0</v>
      </c>
      <c r="H69" s="176">
        <v>0</v>
      </c>
      <c r="I69" s="177">
        <f>ROUND(E69*H69,2)</f>
        <v>0</v>
      </c>
      <c r="J69" s="176">
        <v>74.900000000000006</v>
      </c>
      <c r="K69" s="177">
        <f>ROUND(E69*J69,2)</f>
        <v>674.1</v>
      </c>
      <c r="L69" s="177">
        <v>21</v>
      </c>
      <c r="M69" s="177">
        <f>G69*(1+L69/100)</f>
        <v>0</v>
      </c>
      <c r="N69" s="177">
        <v>0</v>
      </c>
      <c r="O69" s="177">
        <f>ROUND(E69*N69,2)</f>
        <v>0</v>
      </c>
      <c r="P69" s="177">
        <v>0</v>
      </c>
      <c r="Q69" s="177">
        <f>ROUND(E69*P69,2)</f>
        <v>0</v>
      </c>
      <c r="R69" s="177" t="s">
        <v>196</v>
      </c>
      <c r="S69" s="177" t="s">
        <v>126</v>
      </c>
      <c r="T69" s="178" t="s">
        <v>126</v>
      </c>
      <c r="U69" s="160">
        <v>0.28000000000000003</v>
      </c>
      <c r="V69" s="160">
        <f>ROUND(E69*U69,2)</f>
        <v>2.52</v>
      </c>
      <c r="W69" s="160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127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243" t="s">
        <v>204</v>
      </c>
      <c r="D70" s="244"/>
      <c r="E70" s="244"/>
      <c r="F70" s="244"/>
      <c r="G70" s="244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129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0" t="s">
        <v>205</v>
      </c>
      <c r="D71" s="161"/>
      <c r="E71" s="162">
        <v>6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131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90" t="s">
        <v>206</v>
      </c>
      <c r="D72" s="161"/>
      <c r="E72" s="162">
        <v>3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131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72">
        <v>20</v>
      </c>
      <c r="B73" s="173" t="s">
        <v>207</v>
      </c>
      <c r="C73" s="189" t="s">
        <v>208</v>
      </c>
      <c r="D73" s="174" t="s">
        <v>124</v>
      </c>
      <c r="E73" s="175">
        <v>35.676000000000002</v>
      </c>
      <c r="F73" s="176">
        <v>0</v>
      </c>
      <c r="G73" s="177">
        <f>ROUND(E73*F73,2)</f>
        <v>0</v>
      </c>
      <c r="H73" s="176">
        <v>13.29</v>
      </c>
      <c r="I73" s="177">
        <f>ROUND(E73*H73,2)</f>
        <v>474.13</v>
      </c>
      <c r="J73" s="176">
        <v>94.71</v>
      </c>
      <c r="K73" s="177">
        <f>ROUND(E73*J73,2)</f>
        <v>3378.87</v>
      </c>
      <c r="L73" s="177">
        <v>21</v>
      </c>
      <c r="M73" s="177">
        <f>G73*(1+L73/100)</f>
        <v>0</v>
      </c>
      <c r="N73" s="177">
        <v>5.5999999999999995E-4</v>
      </c>
      <c r="O73" s="177">
        <f>ROUND(E73*N73,2)</f>
        <v>0.02</v>
      </c>
      <c r="P73" s="177">
        <v>6.6000000000000003E-2</v>
      </c>
      <c r="Q73" s="177">
        <f>ROUND(E73*P73,2)</f>
        <v>2.35</v>
      </c>
      <c r="R73" s="177" t="s">
        <v>196</v>
      </c>
      <c r="S73" s="177" t="s">
        <v>126</v>
      </c>
      <c r="T73" s="178" t="s">
        <v>126</v>
      </c>
      <c r="U73" s="160">
        <v>0.34699999999999998</v>
      </c>
      <c r="V73" s="160">
        <f>ROUND(E73*U73,2)</f>
        <v>12.38</v>
      </c>
      <c r="W73" s="160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127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0" t="s">
        <v>209</v>
      </c>
      <c r="D74" s="161"/>
      <c r="E74" s="162">
        <v>23.832000000000001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131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0" t="s">
        <v>210</v>
      </c>
      <c r="D75" s="161"/>
      <c r="E75" s="162">
        <v>11.843999999999999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131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72">
        <v>21</v>
      </c>
      <c r="B76" s="173" t="s">
        <v>211</v>
      </c>
      <c r="C76" s="189" t="s">
        <v>212</v>
      </c>
      <c r="D76" s="174" t="s">
        <v>213</v>
      </c>
      <c r="E76" s="175">
        <v>16</v>
      </c>
      <c r="F76" s="176">
        <v>0</v>
      </c>
      <c r="G76" s="177">
        <f>ROUND(E76*F76,2)</f>
        <v>0</v>
      </c>
      <c r="H76" s="176">
        <v>0</v>
      </c>
      <c r="I76" s="177">
        <f>ROUND(E76*H76,2)</f>
        <v>0</v>
      </c>
      <c r="J76" s="176">
        <v>220</v>
      </c>
      <c r="K76" s="177">
        <f>ROUND(E76*J76,2)</f>
        <v>3520</v>
      </c>
      <c r="L76" s="177">
        <v>21</v>
      </c>
      <c r="M76" s="177">
        <f>G76*(1+L76/100)</f>
        <v>0</v>
      </c>
      <c r="N76" s="177">
        <v>0</v>
      </c>
      <c r="O76" s="177">
        <f>ROUND(E76*N76,2)</f>
        <v>0</v>
      </c>
      <c r="P76" s="177">
        <v>0</v>
      </c>
      <c r="Q76" s="177">
        <f>ROUND(E76*P76,2)</f>
        <v>0</v>
      </c>
      <c r="R76" s="177"/>
      <c r="S76" s="177" t="s">
        <v>190</v>
      </c>
      <c r="T76" s="178" t="s">
        <v>191</v>
      </c>
      <c r="U76" s="160">
        <v>0</v>
      </c>
      <c r="V76" s="160">
        <f>ROUND(E76*U76,2)</f>
        <v>0</v>
      </c>
      <c r="W76" s="160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127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33.75" outlineLevel="1" x14ac:dyDescent="0.2">
      <c r="A77" s="158"/>
      <c r="B77" s="159"/>
      <c r="C77" s="254" t="s">
        <v>214</v>
      </c>
      <c r="D77" s="255"/>
      <c r="E77" s="255"/>
      <c r="F77" s="255"/>
      <c r="G77" s="255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215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86" t="str">
        <f>C77</f>
        <v>položka obsahuje přemístění vybavení stávajícího interiéru, které není určeno k odstranění samostatnými položkami tohoto soupisu prací, do místa určeného objednavatelem. Položka zahrnuje náklady na balení (vč. obalového materiálu), naložení, převoz, složení a přehledné uložení stávajícího vybavení.</v>
      </c>
      <c r="BB77" s="151"/>
      <c r="BC77" s="151"/>
      <c r="BD77" s="151"/>
      <c r="BE77" s="151"/>
      <c r="BF77" s="151"/>
      <c r="BG77" s="151"/>
      <c r="BH77" s="151"/>
    </row>
    <row r="78" spans="1:60" x14ac:dyDescent="0.2">
      <c r="A78" s="166" t="s">
        <v>120</v>
      </c>
      <c r="B78" s="167" t="s">
        <v>70</v>
      </c>
      <c r="C78" s="188" t="s">
        <v>71</v>
      </c>
      <c r="D78" s="168"/>
      <c r="E78" s="169"/>
      <c r="F78" s="170"/>
      <c r="G78" s="170">
        <f>SUMIF(AG79:AG87,"&lt;&gt;NOR",G79:G87)</f>
        <v>0</v>
      </c>
      <c r="H78" s="170"/>
      <c r="I78" s="170">
        <f>SUM(I79:I87)</f>
        <v>2812.24</v>
      </c>
      <c r="J78" s="170"/>
      <c r="K78" s="170">
        <f>SUM(K79:K87)</f>
        <v>10298.24</v>
      </c>
      <c r="L78" s="170"/>
      <c r="M78" s="170">
        <f>SUM(M79:M87)</f>
        <v>0</v>
      </c>
      <c r="N78" s="170"/>
      <c r="O78" s="170">
        <f>SUM(O79:O87)</f>
        <v>0</v>
      </c>
      <c r="P78" s="170"/>
      <c r="Q78" s="170">
        <f>SUM(Q79:Q87)</f>
        <v>0.33</v>
      </c>
      <c r="R78" s="170"/>
      <c r="S78" s="170"/>
      <c r="T78" s="171"/>
      <c r="U78" s="165"/>
      <c r="V78" s="165">
        <f>SUM(V79:V87)</f>
        <v>24.95</v>
      </c>
      <c r="W78" s="165"/>
      <c r="AG78" t="s">
        <v>121</v>
      </c>
    </row>
    <row r="79" spans="1:60" outlineLevel="1" x14ac:dyDescent="0.2">
      <c r="A79" s="172">
        <v>22</v>
      </c>
      <c r="B79" s="173" t="s">
        <v>216</v>
      </c>
      <c r="C79" s="189" t="s">
        <v>217</v>
      </c>
      <c r="D79" s="174" t="s">
        <v>218</v>
      </c>
      <c r="E79" s="175">
        <v>23.7</v>
      </c>
      <c r="F79" s="176">
        <v>0</v>
      </c>
      <c r="G79" s="177">
        <f>ROUND(E79*F79,2)</f>
        <v>0</v>
      </c>
      <c r="H79" s="176">
        <v>118.66</v>
      </c>
      <c r="I79" s="177">
        <f>ROUND(E79*H79,2)</f>
        <v>2812.24</v>
      </c>
      <c r="J79" s="176">
        <v>421.34</v>
      </c>
      <c r="K79" s="177">
        <f>ROUND(E79*J79,2)</f>
        <v>9985.76</v>
      </c>
      <c r="L79" s="177">
        <v>21</v>
      </c>
      <c r="M79" s="177">
        <f>G79*(1+L79/100)</f>
        <v>0</v>
      </c>
      <c r="N79" s="177">
        <v>0</v>
      </c>
      <c r="O79" s="177">
        <f>ROUND(E79*N79,2)</f>
        <v>0</v>
      </c>
      <c r="P79" s="177">
        <v>4.6000000000000001E-4</v>
      </c>
      <c r="Q79" s="177">
        <f>ROUND(E79*P79,2)</f>
        <v>0.01</v>
      </c>
      <c r="R79" s="177" t="s">
        <v>196</v>
      </c>
      <c r="S79" s="177" t="s">
        <v>126</v>
      </c>
      <c r="T79" s="178" t="s">
        <v>126</v>
      </c>
      <c r="U79" s="160">
        <v>1</v>
      </c>
      <c r="V79" s="160">
        <f>ROUND(E79*U79,2)</f>
        <v>23.7</v>
      </c>
      <c r="W79" s="160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127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0" t="s">
        <v>219</v>
      </c>
      <c r="D80" s="161"/>
      <c r="E80" s="162">
        <v>23.7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131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33.75" outlineLevel="1" x14ac:dyDescent="0.2">
      <c r="A81" s="172">
        <v>23</v>
      </c>
      <c r="B81" s="173" t="s">
        <v>220</v>
      </c>
      <c r="C81" s="189" t="s">
        <v>221</v>
      </c>
      <c r="D81" s="174" t="s">
        <v>124</v>
      </c>
      <c r="E81" s="175">
        <v>13.464</v>
      </c>
      <c r="F81" s="176">
        <v>0</v>
      </c>
      <c r="G81" s="177">
        <f>ROUND(E81*F81,2)</f>
        <v>0</v>
      </c>
      <c r="H81" s="176">
        <v>0</v>
      </c>
      <c r="I81" s="177">
        <f>ROUND(E81*H81,2)</f>
        <v>0</v>
      </c>
      <c r="J81" s="176">
        <v>14.5</v>
      </c>
      <c r="K81" s="177">
        <f>ROUND(E81*J81,2)</f>
        <v>195.23</v>
      </c>
      <c r="L81" s="177">
        <v>21</v>
      </c>
      <c r="M81" s="177">
        <f>G81*(1+L81/100)</f>
        <v>0</v>
      </c>
      <c r="N81" s="177">
        <v>0</v>
      </c>
      <c r="O81" s="177">
        <f>ROUND(E81*N81,2)</f>
        <v>0</v>
      </c>
      <c r="P81" s="177">
        <v>1.6E-2</v>
      </c>
      <c r="Q81" s="177">
        <f>ROUND(E81*P81,2)</f>
        <v>0.22</v>
      </c>
      <c r="R81" s="177" t="s">
        <v>196</v>
      </c>
      <c r="S81" s="177" t="s">
        <v>126</v>
      </c>
      <c r="T81" s="178" t="s">
        <v>126</v>
      </c>
      <c r="U81" s="160">
        <v>0.06</v>
      </c>
      <c r="V81" s="160">
        <f>ROUND(E81*U81,2)</f>
        <v>0.81</v>
      </c>
      <c r="W81" s="1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127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0" t="s">
        <v>222</v>
      </c>
      <c r="D82" s="161"/>
      <c r="E82" s="162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131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0" t="s">
        <v>223</v>
      </c>
      <c r="D83" s="161"/>
      <c r="E83" s="162">
        <v>13.464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131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 x14ac:dyDescent="0.2">
      <c r="A84" s="172">
        <v>24</v>
      </c>
      <c r="B84" s="173" t="s">
        <v>224</v>
      </c>
      <c r="C84" s="189" t="s">
        <v>225</v>
      </c>
      <c r="D84" s="174" t="s">
        <v>124</v>
      </c>
      <c r="E84" s="175">
        <v>1.1220000000000001</v>
      </c>
      <c r="F84" s="176">
        <v>0</v>
      </c>
      <c r="G84" s="177">
        <f>ROUND(E84*F84,2)</f>
        <v>0</v>
      </c>
      <c r="H84" s="176">
        <v>0</v>
      </c>
      <c r="I84" s="177">
        <f>ROUND(E84*H84,2)</f>
        <v>0</v>
      </c>
      <c r="J84" s="176">
        <v>104.5</v>
      </c>
      <c r="K84" s="177">
        <f>ROUND(E84*J84,2)</f>
        <v>117.25</v>
      </c>
      <c r="L84" s="177">
        <v>21</v>
      </c>
      <c r="M84" s="177">
        <f>G84*(1+L84/100)</f>
        <v>0</v>
      </c>
      <c r="N84" s="177">
        <v>0</v>
      </c>
      <c r="O84" s="177">
        <f>ROUND(E84*N84,2)</f>
        <v>0</v>
      </c>
      <c r="P84" s="177">
        <v>8.8999999999999996E-2</v>
      </c>
      <c r="Q84" s="177">
        <f>ROUND(E84*P84,2)</f>
        <v>0.1</v>
      </c>
      <c r="R84" s="177" t="s">
        <v>196</v>
      </c>
      <c r="S84" s="177" t="s">
        <v>126</v>
      </c>
      <c r="T84" s="178" t="s">
        <v>126</v>
      </c>
      <c r="U84" s="160">
        <v>0.39</v>
      </c>
      <c r="V84" s="160">
        <f>ROUND(E84*U84,2)</f>
        <v>0.44</v>
      </c>
      <c r="W84" s="160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127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243" t="s">
        <v>226</v>
      </c>
      <c r="D85" s="244"/>
      <c r="E85" s="244"/>
      <c r="F85" s="244"/>
      <c r="G85" s="244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129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90" t="s">
        <v>227</v>
      </c>
      <c r="D86" s="161"/>
      <c r="E86" s="162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131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190" t="s">
        <v>228</v>
      </c>
      <c r="D87" s="161"/>
      <c r="E87" s="162">
        <v>1.1220000000000001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131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x14ac:dyDescent="0.2">
      <c r="A88" s="166" t="s">
        <v>120</v>
      </c>
      <c r="B88" s="167" t="s">
        <v>72</v>
      </c>
      <c r="C88" s="188" t="s">
        <v>73</v>
      </c>
      <c r="D88" s="168"/>
      <c r="E88" s="169"/>
      <c r="F88" s="170"/>
      <c r="G88" s="170">
        <f>SUMIF(AG89:AG90,"&lt;&gt;NOR",G89:G90)</f>
        <v>0</v>
      </c>
      <c r="H88" s="170"/>
      <c r="I88" s="170">
        <f>SUM(I89:I90)</f>
        <v>0</v>
      </c>
      <c r="J88" s="170"/>
      <c r="K88" s="170">
        <f>SUM(K89:K90)</f>
        <v>4072.52</v>
      </c>
      <c r="L88" s="170"/>
      <c r="M88" s="170">
        <f>SUM(M89:M90)</f>
        <v>0</v>
      </c>
      <c r="N88" s="170"/>
      <c r="O88" s="170">
        <f>SUM(O89:O90)</f>
        <v>0</v>
      </c>
      <c r="P88" s="170"/>
      <c r="Q88" s="170">
        <f>SUM(Q89:Q90)</f>
        <v>0</v>
      </c>
      <c r="R88" s="170"/>
      <c r="S88" s="170"/>
      <c r="T88" s="171"/>
      <c r="U88" s="165"/>
      <c r="V88" s="165">
        <f>SUM(V89:V90)</f>
        <v>13.47</v>
      </c>
      <c r="W88" s="165"/>
      <c r="AG88" t="s">
        <v>121</v>
      </c>
    </row>
    <row r="89" spans="1:60" ht="33.75" outlineLevel="1" x14ac:dyDescent="0.2">
      <c r="A89" s="172">
        <v>25</v>
      </c>
      <c r="B89" s="173" t="s">
        <v>229</v>
      </c>
      <c r="C89" s="189" t="s">
        <v>230</v>
      </c>
      <c r="D89" s="174" t="s">
        <v>231</v>
      </c>
      <c r="E89" s="175">
        <v>7.1197900000000001</v>
      </c>
      <c r="F89" s="176">
        <v>0</v>
      </c>
      <c r="G89" s="177">
        <f>ROUND(E89*F89,2)</f>
        <v>0</v>
      </c>
      <c r="H89" s="176">
        <v>0</v>
      </c>
      <c r="I89" s="177">
        <f>ROUND(E89*H89,2)</f>
        <v>0</v>
      </c>
      <c r="J89" s="176">
        <v>572</v>
      </c>
      <c r="K89" s="177">
        <f>ROUND(E89*J89,2)</f>
        <v>4072.52</v>
      </c>
      <c r="L89" s="177">
        <v>21</v>
      </c>
      <c r="M89" s="177">
        <f>G89*(1+L89/100)</f>
        <v>0</v>
      </c>
      <c r="N89" s="177">
        <v>0</v>
      </c>
      <c r="O89" s="177">
        <f>ROUND(E89*N89,2)</f>
        <v>0</v>
      </c>
      <c r="P89" s="177">
        <v>0</v>
      </c>
      <c r="Q89" s="177">
        <f>ROUND(E89*P89,2)</f>
        <v>0</v>
      </c>
      <c r="R89" s="177" t="s">
        <v>125</v>
      </c>
      <c r="S89" s="177" t="s">
        <v>126</v>
      </c>
      <c r="T89" s="178" t="s">
        <v>126</v>
      </c>
      <c r="U89" s="160">
        <v>1.8919999999999999</v>
      </c>
      <c r="V89" s="160">
        <f>ROUND(E89*U89,2)</f>
        <v>13.47</v>
      </c>
      <c r="W89" s="160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232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243" t="s">
        <v>233</v>
      </c>
      <c r="D90" s="244"/>
      <c r="E90" s="244"/>
      <c r="F90" s="244"/>
      <c r="G90" s="244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129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x14ac:dyDescent="0.2">
      <c r="A91" s="166" t="s">
        <v>120</v>
      </c>
      <c r="B91" s="167" t="s">
        <v>74</v>
      </c>
      <c r="C91" s="188" t="s">
        <v>75</v>
      </c>
      <c r="D91" s="168"/>
      <c r="E91" s="169"/>
      <c r="F91" s="170"/>
      <c r="G91" s="170">
        <f>SUMIF(AG92:AG110,"&lt;&gt;NOR",G92:G110)</f>
        <v>0</v>
      </c>
      <c r="H91" s="170"/>
      <c r="I91" s="170">
        <f>SUM(I92:I110)</f>
        <v>61963.37</v>
      </c>
      <c r="J91" s="170"/>
      <c r="K91" s="170">
        <f>SUM(K92:K110)</f>
        <v>18078.580000000002</v>
      </c>
      <c r="L91" s="170"/>
      <c r="M91" s="170">
        <f>SUM(M92:M110)</f>
        <v>0</v>
      </c>
      <c r="N91" s="170"/>
      <c r="O91" s="170">
        <f>SUM(O92:O110)</f>
        <v>0.47000000000000003</v>
      </c>
      <c r="P91" s="170"/>
      <c r="Q91" s="170">
        <f>SUM(Q92:Q110)</f>
        <v>0.73</v>
      </c>
      <c r="R91" s="170"/>
      <c r="S91" s="170"/>
      <c r="T91" s="171"/>
      <c r="U91" s="165"/>
      <c r="V91" s="165">
        <f>SUM(V92:V110)</f>
        <v>50.97</v>
      </c>
      <c r="W91" s="165"/>
      <c r="AG91" t="s">
        <v>121</v>
      </c>
    </row>
    <row r="92" spans="1:60" outlineLevel="1" x14ac:dyDescent="0.2">
      <c r="A92" s="172">
        <v>26</v>
      </c>
      <c r="B92" s="173" t="s">
        <v>234</v>
      </c>
      <c r="C92" s="189" t="s">
        <v>235</v>
      </c>
      <c r="D92" s="174" t="s">
        <v>124</v>
      </c>
      <c r="E92" s="175">
        <v>121.7</v>
      </c>
      <c r="F92" s="176">
        <v>0</v>
      </c>
      <c r="G92" s="177">
        <f>ROUND(E92*F92,2)</f>
        <v>0</v>
      </c>
      <c r="H92" s="176">
        <v>0</v>
      </c>
      <c r="I92" s="177">
        <f>ROUND(E92*H92,2)</f>
        <v>0</v>
      </c>
      <c r="J92" s="176">
        <v>16.399999999999999</v>
      </c>
      <c r="K92" s="177">
        <f>ROUND(E92*J92,2)</f>
        <v>1995.88</v>
      </c>
      <c r="L92" s="177">
        <v>21</v>
      </c>
      <c r="M92" s="177">
        <f>G92*(1+L92/100)</f>
        <v>0</v>
      </c>
      <c r="N92" s="177">
        <v>0</v>
      </c>
      <c r="O92" s="177">
        <f>ROUND(E92*N92,2)</f>
        <v>0</v>
      </c>
      <c r="P92" s="177">
        <v>6.0000000000000001E-3</v>
      </c>
      <c r="Q92" s="177">
        <f>ROUND(E92*P92,2)</f>
        <v>0.73</v>
      </c>
      <c r="R92" s="177" t="s">
        <v>236</v>
      </c>
      <c r="S92" s="177" t="s">
        <v>126</v>
      </c>
      <c r="T92" s="178" t="s">
        <v>126</v>
      </c>
      <c r="U92" s="160">
        <v>0.05</v>
      </c>
      <c r="V92" s="160">
        <f>ROUND(E92*U92,2)</f>
        <v>6.09</v>
      </c>
      <c r="W92" s="160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127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0" t="s">
        <v>137</v>
      </c>
      <c r="D93" s="161"/>
      <c r="E93" s="162">
        <v>121.7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131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72">
        <v>27</v>
      </c>
      <c r="B94" s="173" t="s">
        <v>237</v>
      </c>
      <c r="C94" s="189" t="s">
        <v>238</v>
      </c>
      <c r="D94" s="174" t="s">
        <v>124</v>
      </c>
      <c r="E94" s="175">
        <v>272.77499999999998</v>
      </c>
      <c r="F94" s="176">
        <v>0</v>
      </c>
      <c r="G94" s="177">
        <f>ROUND(E94*F94,2)</f>
        <v>0</v>
      </c>
      <c r="H94" s="176">
        <v>0</v>
      </c>
      <c r="I94" s="177">
        <f>ROUND(E94*H94,2)</f>
        <v>0</v>
      </c>
      <c r="J94" s="176">
        <v>31.1</v>
      </c>
      <c r="K94" s="177">
        <f>ROUND(E94*J94,2)</f>
        <v>8483.2999999999993</v>
      </c>
      <c r="L94" s="177">
        <v>21</v>
      </c>
      <c r="M94" s="177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7" t="s">
        <v>236</v>
      </c>
      <c r="S94" s="177" t="s">
        <v>126</v>
      </c>
      <c r="T94" s="178" t="s">
        <v>126</v>
      </c>
      <c r="U94" s="160">
        <v>0.09</v>
      </c>
      <c r="V94" s="160">
        <f>ROUND(E94*U94,2)</f>
        <v>24.55</v>
      </c>
      <c r="W94" s="160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127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0" t="s">
        <v>136</v>
      </c>
      <c r="D95" s="161"/>
      <c r="E95" s="162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131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0" t="s">
        <v>239</v>
      </c>
      <c r="D96" s="161"/>
      <c r="E96" s="162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131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90" t="s">
        <v>240</v>
      </c>
      <c r="D97" s="161"/>
      <c r="E97" s="162">
        <v>136.38749999999999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131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0" t="s">
        <v>241</v>
      </c>
      <c r="D98" s="161"/>
      <c r="E98" s="162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131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90" t="s">
        <v>240</v>
      </c>
      <c r="D99" s="161"/>
      <c r="E99" s="162">
        <v>136.38749999999999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131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2">
        <v>28</v>
      </c>
      <c r="B100" s="173" t="s">
        <v>242</v>
      </c>
      <c r="C100" s="189" t="s">
        <v>243</v>
      </c>
      <c r="D100" s="174" t="s">
        <v>124</v>
      </c>
      <c r="E100" s="175">
        <v>121.7</v>
      </c>
      <c r="F100" s="176">
        <v>0</v>
      </c>
      <c r="G100" s="177">
        <f>ROUND(E100*F100,2)</f>
        <v>0</v>
      </c>
      <c r="H100" s="176">
        <v>39.04</v>
      </c>
      <c r="I100" s="177">
        <f>ROUND(E100*H100,2)</f>
        <v>4751.17</v>
      </c>
      <c r="J100" s="176">
        <v>59.16</v>
      </c>
      <c r="K100" s="177">
        <f>ROUND(E100*J100,2)</f>
        <v>7199.77</v>
      </c>
      <c r="L100" s="177">
        <v>21</v>
      </c>
      <c r="M100" s="177">
        <f>G100*(1+L100/100)</f>
        <v>0</v>
      </c>
      <c r="N100" s="177">
        <v>2.1000000000000001E-4</v>
      </c>
      <c r="O100" s="177">
        <f>ROUND(E100*N100,2)</f>
        <v>0.03</v>
      </c>
      <c r="P100" s="177">
        <v>0</v>
      </c>
      <c r="Q100" s="177">
        <f>ROUND(E100*P100,2)</f>
        <v>0</v>
      </c>
      <c r="R100" s="177" t="s">
        <v>236</v>
      </c>
      <c r="S100" s="177" t="s">
        <v>126</v>
      </c>
      <c r="T100" s="178" t="s">
        <v>126</v>
      </c>
      <c r="U100" s="160">
        <v>0.16</v>
      </c>
      <c r="V100" s="160">
        <f>ROUND(E100*U100,2)</f>
        <v>19.47</v>
      </c>
      <c r="W100" s="160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127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190" t="s">
        <v>136</v>
      </c>
      <c r="D101" s="161"/>
      <c r="E101" s="162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131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0" t="s">
        <v>137</v>
      </c>
      <c r="D102" s="161"/>
      <c r="E102" s="162">
        <v>121.7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131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22.5" outlineLevel="1" x14ac:dyDescent="0.2">
      <c r="A103" s="172">
        <v>29</v>
      </c>
      <c r="B103" s="173" t="s">
        <v>244</v>
      </c>
      <c r="C103" s="189" t="s">
        <v>245</v>
      </c>
      <c r="D103" s="174" t="s">
        <v>124</v>
      </c>
      <c r="E103" s="175">
        <v>143.20949999999999</v>
      </c>
      <c r="F103" s="176">
        <v>0</v>
      </c>
      <c r="G103" s="177">
        <f>ROUND(E103*F103,2)</f>
        <v>0</v>
      </c>
      <c r="H103" s="176">
        <v>153.5</v>
      </c>
      <c r="I103" s="177">
        <f>ROUND(E103*H103,2)</f>
        <v>21982.66</v>
      </c>
      <c r="J103" s="176">
        <v>0</v>
      </c>
      <c r="K103" s="177">
        <f>ROUND(E103*J103,2)</f>
        <v>0</v>
      </c>
      <c r="L103" s="177">
        <v>21</v>
      </c>
      <c r="M103" s="177">
        <f>G103*(1+L103/100)</f>
        <v>0</v>
      </c>
      <c r="N103" s="177">
        <v>1.1999999999999999E-3</v>
      </c>
      <c r="O103" s="177">
        <f>ROUND(E103*N103,2)</f>
        <v>0.17</v>
      </c>
      <c r="P103" s="177">
        <v>0</v>
      </c>
      <c r="Q103" s="177">
        <f>ROUND(E103*P103,2)</f>
        <v>0</v>
      </c>
      <c r="R103" s="177" t="s">
        <v>246</v>
      </c>
      <c r="S103" s="177" t="s">
        <v>126</v>
      </c>
      <c r="T103" s="178" t="s">
        <v>126</v>
      </c>
      <c r="U103" s="160">
        <v>0</v>
      </c>
      <c r="V103" s="160">
        <f>ROUND(E103*U103,2)</f>
        <v>0</v>
      </c>
      <c r="W103" s="160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192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90" t="s">
        <v>247</v>
      </c>
      <c r="D104" s="161"/>
      <c r="E104" s="162">
        <v>136.38999999999999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131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2" t="s">
        <v>248</v>
      </c>
      <c r="D105" s="163"/>
      <c r="E105" s="164">
        <v>6.8194999999999997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131</v>
      </c>
      <c r="AH105" s="151">
        <v>4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72">
        <v>30</v>
      </c>
      <c r="B106" s="173" t="s">
        <v>249</v>
      </c>
      <c r="C106" s="189" t="s">
        <v>250</v>
      </c>
      <c r="D106" s="174" t="s">
        <v>124</v>
      </c>
      <c r="E106" s="175">
        <v>143.20949999999999</v>
      </c>
      <c r="F106" s="176">
        <v>0</v>
      </c>
      <c r="G106" s="177">
        <f>ROUND(E106*F106,2)</f>
        <v>0</v>
      </c>
      <c r="H106" s="176">
        <v>246</v>
      </c>
      <c r="I106" s="177">
        <f>ROUND(E106*H106,2)</f>
        <v>35229.54</v>
      </c>
      <c r="J106" s="176">
        <v>0</v>
      </c>
      <c r="K106" s="177">
        <f>ROUND(E106*J106,2)</f>
        <v>0</v>
      </c>
      <c r="L106" s="177">
        <v>21</v>
      </c>
      <c r="M106" s="177">
        <f>G106*(1+L106/100)</f>
        <v>0</v>
      </c>
      <c r="N106" s="177">
        <v>1.92E-3</v>
      </c>
      <c r="O106" s="177">
        <f>ROUND(E106*N106,2)</f>
        <v>0.27</v>
      </c>
      <c r="P106" s="177">
        <v>0</v>
      </c>
      <c r="Q106" s="177">
        <f>ROUND(E106*P106,2)</f>
        <v>0</v>
      </c>
      <c r="R106" s="177" t="s">
        <v>246</v>
      </c>
      <c r="S106" s="177" t="s">
        <v>126</v>
      </c>
      <c r="T106" s="178" t="s">
        <v>126</v>
      </c>
      <c r="U106" s="160">
        <v>0</v>
      </c>
      <c r="V106" s="160">
        <f>ROUND(E106*U106,2)</f>
        <v>0</v>
      </c>
      <c r="W106" s="160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192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0" t="s">
        <v>247</v>
      </c>
      <c r="D107" s="161"/>
      <c r="E107" s="162">
        <v>136.38999999999999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131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2" t="s">
        <v>248</v>
      </c>
      <c r="D108" s="163"/>
      <c r="E108" s="164">
        <v>6.8194999999999997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131</v>
      </c>
      <c r="AH108" s="151">
        <v>4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72">
        <v>31</v>
      </c>
      <c r="B109" s="173" t="s">
        <v>251</v>
      </c>
      <c r="C109" s="189" t="s">
        <v>252</v>
      </c>
      <c r="D109" s="174" t="s">
        <v>231</v>
      </c>
      <c r="E109" s="175">
        <v>0.47237000000000001</v>
      </c>
      <c r="F109" s="176">
        <v>0</v>
      </c>
      <c r="G109" s="177">
        <f>ROUND(E109*F109,2)</f>
        <v>0</v>
      </c>
      <c r="H109" s="176">
        <v>0</v>
      </c>
      <c r="I109" s="177">
        <f>ROUND(E109*H109,2)</f>
        <v>0</v>
      </c>
      <c r="J109" s="176">
        <v>846</v>
      </c>
      <c r="K109" s="177">
        <f>ROUND(E109*J109,2)</f>
        <v>399.63</v>
      </c>
      <c r="L109" s="177">
        <v>21</v>
      </c>
      <c r="M109" s="177">
        <f>G109*(1+L109/100)</f>
        <v>0</v>
      </c>
      <c r="N109" s="177">
        <v>0</v>
      </c>
      <c r="O109" s="177">
        <f>ROUND(E109*N109,2)</f>
        <v>0</v>
      </c>
      <c r="P109" s="177">
        <v>0</v>
      </c>
      <c r="Q109" s="177">
        <f>ROUND(E109*P109,2)</f>
        <v>0</v>
      </c>
      <c r="R109" s="177" t="s">
        <v>236</v>
      </c>
      <c r="S109" s="177" t="s">
        <v>126</v>
      </c>
      <c r="T109" s="178" t="s">
        <v>126</v>
      </c>
      <c r="U109" s="160">
        <v>1.831</v>
      </c>
      <c r="V109" s="160">
        <f>ROUND(E109*U109,2)</f>
        <v>0.86</v>
      </c>
      <c r="W109" s="160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232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243" t="s">
        <v>253</v>
      </c>
      <c r="D110" s="244"/>
      <c r="E110" s="244"/>
      <c r="F110" s="244"/>
      <c r="G110" s="244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129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x14ac:dyDescent="0.2">
      <c r="A111" s="166" t="s">
        <v>120</v>
      </c>
      <c r="B111" s="167" t="s">
        <v>76</v>
      </c>
      <c r="C111" s="188" t="s">
        <v>77</v>
      </c>
      <c r="D111" s="168"/>
      <c r="E111" s="169"/>
      <c r="F111" s="170"/>
      <c r="G111" s="170">
        <f>SUMIF(AG112:AG117,"&lt;&gt;NOR",G112:G117)</f>
        <v>0</v>
      </c>
      <c r="H111" s="170"/>
      <c r="I111" s="170">
        <f>SUM(I112:I117)</f>
        <v>466.11</v>
      </c>
      <c r="J111" s="170"/>
      <c r="K111" s="170">
        <f>SUM(K112:K117)</f>
        <v>8430.94</v>
      </c>
      <c r="L111" s="170"/>
      <c r="M111" s="170">
        <f>SUM(M112:M117)</f>
        <v>0</v>
      </c>
      <c r="N111" s="170"/>
      <c r="O111" s="170">
        <f>SUM(O112:O117)</f>
        <v>0.02</v>
      </c>
      <c r="P111" s="170"/>
      <c r="Q111" s="170">
        <f>SUM(Q112:Q117)</f>
        <v>5.84</v>
      </c>
      <c r="R111" s="170"/>
      <c r="S111" s="170"/>
      <c r="T111" s="171"/>
      <c r="U111" s="165"/>
      <c r="V111" s="165">
        <f>SUM(V112:V117)</f>
        <v>24.61</v>
      </c>
      <c r="W111" s="165"/>
      <c r="AG111" t="s">
        <v>121</v>
      </c>
    </row>
    <row r="112" spans="1:60" ht="22.5" outlineLevel="1" x14ac:dyDescent="0.2">
      <c r="A112" s="172">
        <v>32</v>
      </c>
      <c r="B112" s="173" t="s">
        <v>254</v>
      </c>
      <c r="C112" s="189" t="s">
        <v>255</v>
      </c>
      <c r="D112" s="174" t="s">
        <v>124</v>
      </c>
      <c r="E112" s="175">
        <v>121.7</v>
      </c>
      <c r="F112" s="176">
        <v>0</v>
      </c>
      <c r="G112" s="177">
        <f>ROUND(E112*F112,2)</f>
        <v>0</v>
      </c>
      <c r="H112" s="176">
        <v>3.83</v>
      </c>
      <c r="I112" s="177">
        <f>ROUND(E112*H112,2)</f>
        <v>466.11</v>
      </c>
      <c r="J112" s="176">
        <v>44.67</v>
      </c>
      <c r="K112" s="177">
        <f>ROUND(E112*J112,2)</f>
        <v>5436.34</v>
      </c>
      <c r="L112" s="177">
        <v>21</v>
      </c>
      <c r="M112" s="177">
        <f>G112*(1+L112/100)</f>
        <v>0</v>
      </c>
      <c r="N112" s="177">
        <v>1.6000000000000001E-4</v>
      </c>
      <c r="O112" s="177">
        <f>ROUND(E112*N112,2)</f>
        <v>0.02</v>
      </c>
      <c r="P112" s="177">
        <v>0.04</v>
      </c>
      <c r="Q112" s="177">
        <f>ROUND(E112*P112,2)</f>
        <v>4.87</v>
      </c>
      <c r="R112" s="177" t="s">
        <v>256</v>
      </c>
      <c r="S112" s="177" t="s">
        <v>126</v>
      </c>
      <c r="T112" s="178" t="s">
        <v>126</v>
      </c>
      <c r="U112" s="160">
        <v>0.13600000000000001</v>
      </c>
      <c r="V112" s="160">
        <f>ROUND(E112*U112,2)</f>
        <v>16.55</v>
      </c>
      <c r="W112" s="160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127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0" t="s">
        <v>137</v>
      </c>
      <c r="D113" s="161"/>
      <c r="E113" s="162">
        <v>121.7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131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2">
        <v>33</v>
      </c>
      <c r="B114" s="173" t="s">
        <v>257</v>
      </c>
      <c r="C114" s="189" t="s">
        <v>258</v>
      </c>
      <c r="D114" s="174" t="s">
        <v>124</v>
      </c>
      <c r="E114" s="175">
        <v>121.7</v>
      </c>
      <c r="F114" s="176">
        <v>0</v>
      </c>
      <c r="G114" s="177">
        <f>ROUND(E114*F114,2)</f>
        <v>0</v>
      </c>
      <c r="H114" s="176">
        <v>0</v>
      </c>
      <c r="I114" s="177">
        <f>ROUND(E114*H114,2)</f>
        <v>0</v>
      </c>
      <c r="J114" s="176">
        <v>24.4</v>
      </c>
      <c r="K114" s="177">
        <f>ROUND(E114*J114,2)</f>
        <v>2969.48</v>
      </c>
      <c r="L114" s="177">
        <v>21</v>
      </c>
      <c r="M114" s="177">
        <f>G114*(1+L114/100)</f>
        <v>0</v>
      </c>
      <c r="N114" s="177">
        <v>0</v>
      </c>
      <c r="O114" s="177">
        <f>ROUND(E114*N114,2)</f>
        <v>0</v>
      </c>
      <c r="P114" s="177">
        <v>8.0000000000000002E-3</v>
      </c>
      <c r="Q114" s="177">
        <f>ROUND(E114*P114,2)</f>
        <v>0.97</v>
      </c>
      <c r="R114" s="177" t="s">
        <v>259</v>
      </c>
      <c r="S114" s="177" t="s">
        <v>126</v>
      </c>
      <c r="T114" s="178" t="s">
        <v>126</v>
      </c>
      <c r="U114" s="160">
        <v>6.6000000000000003E-2</v>
      </c>
      <c r="V114" s="160">
        <f>ROUND(E114*U114,2)</f>
        <v>8.0299999999999994</v>
      </c>
      <c r="W114" s="160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127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90" t="s">
        <v>137</v>
      </c>
      <c r="D115" s="161"/>
      <c r="E115" s="162">
        <v>121.7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131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72">
        <v>34</v>
      </c>
      <c r="B116" s="173" t="s">
        <v>260</v>
      </c>
      <c r="C116" s="189" t="s">
        <v>261</v>
      </c>
      <c r="D116" s="174" t="s">
        <v>231</v>
      </c>
      <c r="E116" s="175">
        <v>1.9470000000000001E-2</v>
      </c>
      <c r="F116" s="176">
        <v>0</v>
      </c>
      <c r="G116" s="177">
        <f>ROUND(E116*F116,2)</f>
        <v>0</v>
      </c>
      <c r="H116" s="176">
        <v>0</v>
      </c>
      <c r="I116" s="177">
        <f>ROUND(E116*H116,2)</f>
        <v>0</v>
      </c>
      <c r="J116" s="176">
        <v>1290</v>
      </c>
      <c r="K116" s="177">
        <f>ROUND(E116*J116,2)</f>
        <v>25.12</v>
      </c>
      <c r="L116" s="177">
        <v>21</v>
      </c>
      <c r="M116" s="177">
        <f>G116*(1+L116/100)</f>
        <v>0</v>
      </c>
      <c r="N116" s="177">
        <v>0</v>
      </c>
      <c r="O116" s="177">
        <f>ROUND(E116*N116,2)</f>
        <v>0</v>
      </c>
      <c r="P116" s="177">
        <v>0</v>
      </c>
      <c r="Q116" s="177">
        <f>ROUND(E116*P116,2)</f>
        <v>0</v>
      </c>
      <c r="R116" s="177" t="s">
        <v>256</v>
      </c>
      <c r="S116" s="177" t="s">
        <v>126</v>
      </c>
      <c r="T116" s="178" t="s">
        <v>126</v>
      </c>
      <c r="U116" s="160">
        <v>1.7509999999999999</v>
      </c>
      <c r="V116" s="160">
        <f>ROUND(E116*U116,2)</f>
        <v>0.03</v>
      </c>
      <c r="W116" s="160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232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243" t="s">
        <v>253</v>
      </c>
      <c r="D117" s="244"/>
      <c r="E117" s="244"/>
      <c r="F117" s="244"/>
      <c r="G117" s="244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129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">
      <c r="A118" s="166" t="s">
        <v>120</v>
      </c>
      <c r="B118" s="167" t="s">
        <v>78</v>
      </c>
      <c r="C118" s="188" t="s">
        <v>79</v>
      </c>
      <c r="D118" s="168"/>
      <c r="E118" s="169"/>
      <c r="F118" s="170"/>
      <c r="G118" s="170">
        <f>SUMIF(AG119:AG124,"&lt;&gt;NOR",G119:G124)</f>
        <v>0</v>
      </c>
      <c r="H118" s="170"/>
      <c r="I118" s="170">
        <f>SUM(I119:I124)</f>
        <v>0</v>
      </c>
      <c r="J118" s="170"/>
      <c r="K118" s="170">
        <f>SUM(K119:K124)</f>
        <v>595.56999999999994</v>
      </c>
      <c r="L118" s="170"/>
      <c r="M118" s="170">
        <f>SUM(M119:M124)</f>
        <v>0</v>
      </c>
      <c r="N118" s="170"/>
      <c r="O118" s="170">
        <f>SUM(O119:O124)</f>
        <v>0</v>
      </c>
      <c r="P118" s="170"/>
      <c r="Q118" s="170">
        <f>SUM(Q119:Q124)</f>
        <v>7.0000000000000007E-2</v>
      </c>
      <c r="R118" s="170"/>
      <c r="S118" s="170"/>
      <c r="T118" s="171"/>
      <c r="U118" s="165"/>
      <c r="V118" s="165">
        <f>SUM(V119:V124)</f>
        <v>1.61</v>
      </c>
      <c r="W118" s="165"/>
      <c r="AG118" t="s">
        <v>121</v>
      </c>
    </row>
    <row r="119" spans="1:60" outlineLevel="1" x14ac:dyDescent="0.2">
      <c r="A119" s="172">
        <v>35</v>
      </c>
      <c r="B119" s="173" t="s">
        <v>262</v>
      </c>
      <c r="C119" s="189" t="s">
        <v>263</v>
      </c>
      <c r="D119" s="174" t="s">
        <v>124</v>
      </c>
      <c r="E119" s="175">
        <v>3.69</v>
      </c>
      <c r="F119" s="176">
        <v>0</v>
      </c>
      <c r="G119" s="177">
        <f>ROUND(E119*F119,2)</f>
        <v>0</v>
      </c>
      <c r="H119" s="176">
        <v>0</v>
      </c>
      <c r="I119" s="177">
        <f>ROUND(E119*H119,2)</f>
        <v>0</v>
      </c>
      <c r="J119" s="176">
        <v>137</v>
      </c>
      <c r="K119" s="177">
        <f>ROUND(E119*J119,2)</f>
        <v>505.53</v>
      </c>
      <c r="L119" s="177">
        <v>21</v>
      </c>
      <c r="M119" s="177">
        <f>G119*(1+L119/100)</f>
        <v>0</v>
      </c>
      <c r="N119" s="177">
        <v>0</v>
      </c>
      <c r="O119" s="177">
        <f>ROUND(E119*N119,2)</f>
        <v>0</v>
      </c>
      <c r="P119" s="177">
        <v>1.098E-2</v>
      </c>
      <c r="Q119" s="177">
        <f>ROUND(E119*P119,2)</f>
        <v>0.04</v>
      </c>
      <c r="R119" s="177" t="s">
        <v>259</v>
      </c>
      <c r="S119" s="177" t="s">
        <v>126</v>
      </c>
      <c r="T119" s="178" t="s">
        <v>126</v>
      </c>
      <c r="U119" s="160">
        <v>0.37</v>
      </c>
      <c r="V119" s="160">
        <f>ROUND(E119*U119,2)</f>
        <v>1.37</v>
      </c>
      <c r="W119" s="160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127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90" t="s">
        <v>264</v>
      </c>
      <c r="D120" s="161"/>
      <c r="E120" s="162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131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0" t="s">
        <v>265</v>
      </c>
      <c r="D121" s="161"/>
      <c r="E121" s="162">
        <v>3.69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131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72">
        <v>36</v>
      </c>
      <c r="B122" s="173" t="s">
        <v>266</v>
      </c>
      <c r="C122" s="189" t="s">
        <v>267</v>
      </c>
      <c r="D122" s="174" t="s">
        <v>124</v>
      </c>
      <c r="E122" s="175">
        <v>3.69</v>
      </c>
      <c r="F122" s="176">
        <v>0</v>
      </c>
      <c r="G122" s="177">
        <f>ROUND(E122*F122,2)</f>
        <v>0</v>
      </c>
      <c r="H122" s="176">
        <v>0</v>
      </c>
      <c r="I122" s="177">
        <f>ROUND(E122*H122,2)</f>
        <v>0</v>
      </c>
      <c r="J122" s="176">
        <v>24.4</v>
      </c>
      <c r="K122" s="177">
        <f>ROUND(E122*J122,2)</f>
        <v>90.04</v>
      </c>
      <c r="L122" s="177">
        <v>21</v>
      </c>
      <c r="M122" s="177">
        <f>G122*(1+L122/100)</f>
        <v>0</v>
      </c>
      <c r="N122" s="177">
        <v>0</v>
      </c>
      <c r="O122" s="177">
        <f>ROUND(E122*N122,2)</f>
        <v>0</v>
      </c>
      <c r="P122" s="177">
        <v>8.0000000000000002E-3</v>
      </c>
      <c r="Q122" s="177">
        <f>ROUND(E122*P122,2)</f>
        <v>0.03</v>
      </c>
      <c r="R122" s="177" t="s">
        <v>259</v>
      </c>
      <c r="S122" s="177" t="s">
        <v>126</v>
      </c>
      <c r="T122" s="178" t="s">
        <v>126</v>
      </c>
      <c r="U122" s="160">
        <v>6.6000000000000003E-2</v>
      </c>
      <c r="V122" s="160">
        <f>ROUND(E122*U122,2)</f>
        <v>0.24</v>
      </c>
      <c r="W122" s="160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127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0" t="s">
        <v>264</v>
      </c>
      <c r="D123" s="161"/>
      <c r="E123" s="162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131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90" t="s">
        <v>268</v>
      </c>
      <c r="D124" s="161"/>
      <c r="E124" s="162">
        <v>3.69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131</v>
      </c>
      <c r="AH124" s="151">
        <v>5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x14ac:dyDescent="0.2">
      <c r="A125" s="166" t="s">
        <v>120</v>
      </c>
      <c r="B125" s="167" t="s">
        <v>80</v>
      </c>
      <c r="C125" s="188" t="s">
        <v>81</v>
      </c>
      <c r="D125" s="168"/>
      <c r="E125" s="169"/>
      <c r="F125" s="170"/>
      <c r="G125" s="170">
        <f>SUMIF(AG126:AG133,"&lt;&gt;NOR",G126:G133)</f>
        <v>0</v>
      </c>
      <c r="H125" s="170"/>
      <c r="I125" s="170">
        <f>SUM(I126:I133)</f>
        <v>0</v>
      </c>
      <c r="J125" s="170"/>
      <c r="K125" s="170">
        <f>SUM(K126:K133)</f>
        <v>326981.2</v>
      </c>
      <c r="L125" s="170"/>
      <c r="M125" s="170">
        <f>SUM(M126:M133)</f>
        <v>0</v>
      </c>
      <c r="N125" s="170"/>
      <c r="O125" s="170">
        <f>SUM(O126:O133)</f>
        <v>1.2000000000000002</v>
      </c>
      <c r="P125" s="170"/>
      <c r="Q125" s="170">
        <f>SUM(Q126:Q133)</f>
        <v>0</v>
      </c>
      <c r="R125" s="170"/>
      <c r="S125" s="170"/>
      <c r="T125" s="171"/>
      <c r="U125" s="165"/>
      <c r="V125" s="165">
        <f>SUM(V126:V133)</f>
        <v>3.61</v>
      </c>
      <c r="W125" s="165"/>
      <c r="AG125" t="s">
        <v>121</v>
      </c>
    </row>
    <row r="126" spans="1:60" ht="22.5" outlineLevel="1" x14ac:dyDescent="0.2">
      <c r="A126" s="172">
        <v>37</v>
      </c>
      <c r="B126" s="173" t="s">
        <v>269</v>
      </c>
      <c r="C126" s="189" t="s">
        <v>270</v>
      </c>
      <c r="D126" s="174" t="s">
        <v>185</v>
      </c>
      <c r="E126" s="175">
        <v>1</v>
      </c>
      <c r="F126" s="176">
        <v>0</v>
      </c>
      <c r="G126" s="177">
        <f>ROUND(E126*F126,2)</f>
        <v>0</v>
      </c>
      <c r="H126" s="176">
        <v>0</v>
      </c>
      <c r="I126" s="177">
        <f>ROUND(E126*H126,2)</f>
        <v>0</v>
      </c>
      <c r="J126" s="176">
        <v>131000</v>
      </c>
      <c r="K126" s="177">
        <f>ROUND(E126*J126,2)</f>
        <v>131000</v>
      </c>
      <c r="L126" s="177">
        <v>21</v>
      </c>
      <c r="M126" s="177">
        <f>G126*(1+L126/100)</f>
        <v>0</v>
      </c>
      <c r="N126" s="177">
        <v>0.4</v>
      </c>
      <c r="O126" s="177">
        <f>ROUND(E126*N126,2)</f>
        <v>0.4</v>
      </c>
      <c r="P126" s="177">
        <v>0</v>
      </c>
      <c r="Q126" s="177">
        <f>ROUND(E126*P126,2)</f>
        <v>0</v>
      </c>
      <c r="R126" s="177"/>
      <c r="S126" s="177" t="s">
        <v>190</v>
      </c>
      <c r="T126" s="178" t="s">
        <v>191</v>
      </c>
      <c r="U126" s="160">
        <v>0</v>
      </c>
      <c r="V126" s="160">
        <f>ROUND(E126*U126,2)</f>
        <v>0</v>
      </c>
      <c r="W126" s="160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127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254" t="s">
        <v>271</v>
      </c>
      <c r="D127" s="255"/>
      <c r="E127" s="255"/>
      <c r="F127" s="255"/>
      <c r="G127" s="255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215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252" t="s">
        <v>272</v>
      </c>
      <c r="D128" s="253"/>
      <c r="E128" s="253"/>
      <c r="F128" s="253"/>
      <c r="G128" s="253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215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72">
        <v>38</v>
      </c>
      <c r="B129" s="173" t="s">
        <v>273</v>
      </c>
      <c r="C129" s="189" t="s">
        <v>274</v>
      </c>
      <c r="D129" s="174" t="s">
        <v>185</v>
      </c>
      <c r="E129" s="175">
        <v>2</v>
      </c>
      <c r="F129" s="176">
        <v>0</v>
      </c>
      <c r="G129" s="177">
        <f>ROUND(E129*F129,2)</f>
        <v>0</v>
      </c>
      <c r="H129" s="176">
        <v>0</v>
      </c>
      <c r="I129" s="177">
        <f>ROUND(E129*H129,2)</f>
        <v>0</v>
      </c>
      <c r="J129" s="176">
        <v>97300</v>
      </c>
      <c r="K129" s="177">
        <f>ROUND(E129*J129,2)</f>
        <v>194600</v>
      </c>
      <c r="L129" s="177">
        <v>21</v>
      </c>
      <c r="M129" s="177">
        <f>G129*(1+L129/100)</f>
        <v>0</v>
      </c>
      <c r="N129" s="177">
        <v>0.4</v>
      </c>
      <c r="O129" s="177">
        <f>ROUND(E129*N129,2)</f>
        <v>0.8</v>
      </c>
      <c r="P129" s="177">
        <v>0</v>
      </c>
      <c r="Q129" s="177">
        <f>ROUND(E129*P129,2)</f>
        <v>0</v>
      </c>
      <c r="R129" s="177"/>
      <c r="S129" s="177" t="s">
        <v>190</v>
      </c>
      <c r="T129" s="178" t="s">
        <v>191</v>
      </c>
      <c r="U129" s="160">
        <v>0</v>
      </c>
      <c r="V129" s="160">
        <f>ROUND(E129*U129,2)</f>
        <v>0</v>
      </c>
      <c r="W129" s="160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127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254" t="s">
        <v>271</v>
      </c>
      <c r="D130" s="255"/>
      <c r="E130" s="255"/>
      <c r="F130" s="255"/>
      <c r="G130" s="255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215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252" t="s">
        <v>272</v>
      </c>
      <c r="D131" s="253"/>
      <c r="E131" s="253"/>
      <c r="F131" s="253"/>
      <c r="G131" s="253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215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72">
        <v>39</v>
      </c>
      <c r="B132" s="173" t="s">
        <v>275</v>
      </c>
      <c r="C132" s="189" t="s">
        <v>276</v>
      </c>
      <c r="D132" s="174" t="s">
        <v>231</v>
      </c>
      <c r="E132" s="175">
        <v>1.2</v>
      </c>
      <c r="F132" s="176">
        <v>0</v>
      </c>
      <c r="G132" s="177">
        <f>ROUND(E132*F132,2)</f>
        <v>0</v>
      </c>
      <c r="H132" s="176">
        <v>0</v>
      </c>
      <c r="I132" s="177">
        <f>ROUND(E132*H132,2)</f>
        <v>0</v>
      </c>
      <c r="J132" s="176">
        <v>1151</v>
      </c>
      <c r="K132" s="177">
        <f>ROUND(E132*J132,2)</f>
        <v>1381.2</v>
      </c>
      <c r="L132" s="177">
        <v>21</v>
      </c>
      <c r="M132" s="177">
        <f>G132*(1+L132/100)</f>
        <v>0</v>
      </c>
      <c r="N132" s="177">
        <v>0</v>
      </c>
      <c r="O132" s="177">
        <f>ROUND(E132*N132,2)</f>
        <v>0</v>
      </c>
      <c r="P132" s="177">
        <v>0</v>
      </c>
      <c r="Q132" s="177">
        <f>ROUND(E132*P132,2)</f>
        <v>0</v>
      </c>
      <c r="R132" s="177" t="s">
        <v>277</v>
      </c>
      <c r="S132" s="177" t="s">
        <v>126</v>
      </c>
      <c r="T132" s="178" t="s">
        <v>126</v>
      </c>
      <c r="U132" s="160">
        <v>3.0059999999999998</v>
      </c>
      <c r="V132" s="160">
        <f>ROUND(E132*U132,2)</f>
        <v>3.61</v>
      </c>
      <c r="W132" s="160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232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243" t="s">
        <v>253</v>
      </c>
      <c r="D133" s="244"/>
      <c r="E133" s="244"/>
      <c r="F133" s="244"/>
      <c r="G133" s="244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129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x14ac:dyDescent="0.2">
      <c r="A134" s="166" t="s">
        <v>120</v>
      </c>
      <c r="B134" s="167" t="s">
        <v>82</v>
      </c>
      <c r="C134" s="188" t="s">
        <v>83</v>
      </c>
      <c r="D134" s="168"/>
      <c r="E134" s="169"/>
      <c r="F134" s="170"/>
      <c r="G134" s="170">
        <f>SUMIF(AG135:AG142,"&lt;&gt;NOR",G135:G142)</f>
        <v>0</v>
      </c>
      <c r="H134" s="170"/>
      <c r="I134" s="170">
        <f>SUM(I135:I142)</f>
        <v>1731.7</v>
      </c>
      <c r="J134" s="170"/>
      <c r="K134" s="170">
        <f>SUM(K135:K142)</f>
        <v>893.14</v>
      </c>
      <c r="L134" s="170"/>
      <c r="M134" s="170">
        <f>SUM(M135:M142)</f>
        <v>0</v>
      </c>
      <c r="N134" s="170"/>
      <c r="O134" s="170">
        <f>SUM(O135:O142)</f>
        <v>0.08</v>
      </c>
      <c r="P134" s="170"/>
      <c r="Q134" s="170">
        <f>SUM(Q135:Q142)</f>
        <v>0</v>
      </c>
      <c r="R134" s="170"/>
      <c r="S134" s="170"/>
      <c r="T134" s="171"/>
      <c r="U134" s="165"/>
      <c r="V134" s="165">
        <f>SUM(V135:V142)</f>
        <v>2.13</v>
      </c>
      <c r="W134" s="165"/>
      <c r="AG134" t="s">
        <v>121</v>
      </c>
    </row>
    <row r="135" spans="1:60" ht="22.5" outlineLevel="1" x14ac:dyDescent="0.2">
      <c r="A135" s="172">
        <v>40</v>
      </c>
      <c r="B135" s="173" t="s">
        <v>278</v>
      </c>
      <c r="C135" s="189" t="s">
        <v>279</v>
      </c>
      <c r="D135" s="174" t="s">
        <v>124</v>
      </c>
      <c r="E135" s="175">
        <v>1.83</v>
      </c>
      <c r="F135" s="176">
        <v>0</v>
      </c>
      <c r="G135" s="177">
        <f>ROUND(E135*F135,2)</f>
        <v>0</v>
      </c>
      <c r="H135" s="176">
        <v>47.23</v>
      </c>
      <c r="I135" s="177">
        <f>ROUND(E135*H135,2)</f>
        <v>86.43</v>
      </c>
      <c r="J135" s="176">
        <v>468.77</v>
      </c>
      <c r="K135" s="177">
        <f>ROUND(E135*J135,2)</f>
        <v>857.85</v>
      </c>
      <c r="L135" s="177">
        <v>21</v>
      </c>
      <c r="M135" s="177">
        <f>G135*(1+L135/100)</f>
        <v>0</v>
      </c>
      <c r="N135" s="177">
        <v>5.1900000000000002E-3</v>
      </c>
      <c r="O135" s="177">
        <f>ROUND(E135*N135,2)</f>
        <v>0.01</v>
      </c>
      <c r="P135" s="177">
        <v>0</v>
      </c>
      <c r="Q135" s="177">
        <f>ROUND(E135*P135,2)</f>
        <v>0</v>
      </c>
      <c r="R135" s="177" t="s">
        <v>280</v>
      </c>
      <c r="S135" s="177" t="s">
        <v>126</v>
      </c>
      <c r="T135" s="178" t="s">
        <v>126</v>
      </c>
      <c r="U135" s="160">
        <v>1.1137600000000001</v>
      </c>
      <c r="V135" s="160">
        <f>ROUND(E135*U135,2)</f>
        <v>2.04</v>
      </c>
      <c r="W135" s="160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127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190" t="s">
        <v>281</v>
      </c>
      <c r="D136" s="161"/>
      <c r="E136" s="162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131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190" t="s">
        <v>282</v>
      </c>
      <c r="D137" s="161"/>
      <c r="E137" s="162">
        <v>1.83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131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22.5" outlineLevel="1" x14ac:dyDescent="0.2">
      <c r="A138" s="172">
        <v>41</v>
      </c>
      <c r="B138" s="173" t="s">
        <v>283</v>
      </c>
      <c r="C138" s="189" t="s">
        <v>284</v>
      </c>
      <c r="D138" s="174" t="s">
        <v>185</v>
      </c>
      <c r="E138" s="175">
        <v>118.3644</v>
      </c>
      <c r="F138" s="176">
        <v>0</v>
      </c>
      <c r="G138" s="177">
        <f>ROUND(E138*F138,2)</f>
        <v>0</v>
      </c>
      <c r="H138" s="176">
        <v>13.9</v>
      </c>
      <c r="I138" s="177">
        <f>ROUND(E138*H138,2)</f>
        <v>1645.27</v>
      </c>
      <c r="J138" s="176">
        <v>0</v>
      </c>
      <c r="K138" s="177">
        <f>ROUND(E138*J138,2)</f>
        <v>0</v>
      </c>
      <c r="L138" s="177">
        <v>21</v>
      </c>
      <c r="M138" s="177">
        <f>G138*(1+L138/100)</f>
        <v>0</v>
      </c>
      <c r="N138" s="177">
        <v>5.5000000000000003E-4</v>
      </c>
      <c r="O138" s="177">
        <f>ROUND(E138*N138,2)</f>
        <v>7.0000000000000007E-2</v>
      </c>
      <c r="P138" s="177">
        <v>0</v>
      </c>
      <c r="Q138" s="177">
        <f>ROUND(E138*P138,2)</f>
        <v>0</v>
      </c>
      <c r="R138" s="177" t="s">
        <v>246</v>
      </c>
      <c r="S138" s="177" t="s">
        <v>126</v>
      </c>
      <c r="T138" s="178" t="s">
        <v>126</v>
      </c>
      <c r="U138" s="160">
        <v>0</v>
      </c>
      <c r="V138" s="160">
        <f>ROUND(E138*U138,2)</f>
        <v>0</v>
      </c>
      <c r="W138" s="160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192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0" t="s">
        <v>285</v>
      </c>
      <c r="D139" s="161"/>
      <c r="E139" s="162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131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0" t="s">
        <v>286</v>
      </c>
      <c r="D140" s="161"/>
      <c r="E140" s="162">
        <v>112.72799999999999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131</v>
      </c>
      <c r="AH140" s="151">
        <v>5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192" t="s">
        <v>248</v>
      </c>
      <c r="D141" s="163"/>
      <c r="E141" s="164">
        <v>5.6364000000000001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131</v>
      </c>
      <c r="AH141" s="151">
        <v>4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79">
        <v>42</v>
      </c>
      <c r="B142" s="180" t="s">
        <v>287</v>
      </c>
      <c r="C142" s="191" t="s">
        <v>288</v>
      </c>
      <c r="D142" s="181" t="s">
        <v>231</v>
      </c>
      <c r="E142" s="182">
        <v>7.46E-2</v>
      </c>
      <c r="F142" s="183">
        <v>0</v>
      </c>
      <c r="G142" s="184">
        <f>ROUND(E142*F142,2)</f>
        <v>0</v>
      </c>
      <c r="H142" s="183">
        <v>0</v>
      </c>
      <c r="I142" s="184">
        <f>ROUND(E142*H142,2)</f>
        <v>0</v>
      </c>
      <c r="J142" s="183">
        <v>473</v>
      </c>
      <c r="K142" s="184">
        <f>ROUND(E142*J142,2)</f>
        <v>35.29</v>
      </c>
      <c r="L142" s="184">
        <v>21</v>
      </c>
      <c r="M142" s="184">
        <f>G142*(1+L142/100)</f>
        <v>0</v>
      </c>
      <c r="N142" s="184">
        <v>0</v>
      </c>
      <c r="O142" s="184">
        <f>ROUND(E142*N142,2)</f>
        <v>0</v>
      </c>
      <c r="P142" s="184">
        <v>0</v>
      </c>
      <c r="Q142" s="184">
        <f>ROUND(E142*P142,2)</f>
        <v>0</v>
      </c>
      <c r="R142" s="184" t="s">
        <v>280</v>
      </c>
      <c r="S142" s="184" t="s">
        <v>126</v>
      </c>
      <c r="T142" s="185" t="s">
        <v>126</v>
      </c>
      <c r="U142" s="160">
        <v>1.2649999999999999</v>
      </c>
      <c r="V142" s="160">
        <f>ROUND(E142*U142,2)</f>
        <v>0.09</v>
      </c>
      <c r="W142" s="160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232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x14ac:dyDescent="0.2">
      <c r="A143" s="166" t="s">
        <v>120</v>
      </c>
      <c r="B143" s="167" t="s">
        <v>84</v>
      </c>
      <c r="C143" s="188" t="s">
        <v>85</v>
      </c>
      <c r="D143" s="168"/>
      <c r="E143" s="169"/>
      <c r="F143" s="170"/>
      <c r="G143" s="170">
        <f>SUMIF(AG144:AG146,"&lt;&gt;NOR",G144:G146)</f>
        <v>0</v>
      </c>
      <c r="H143" s="170"/>
      <c r="I143" s="170">
        <f>SUM(I144:I146)</f>
        <v>16.91</v>
      </c>
      <c r="J143" s="170"/>
      <c r="K143" s="170">
        <f>SUM(K144:K146)</f>
        <v>191.81</v>
      </c>
      <c r="L143" s="170"/>
      <c r="M143" s="170">
        <f>SUM(M144:M146)</f>
        <v>0</v>
      </c>
      <c r="N143" s="170"/>
      <c r="O143" s="170">
        <f>SUM(O144:O146)</f>
        <v>0</v>
      </c>
      <c r="P143" s="170"/>
      <c r="Q143" s="170">
        <f>SUM(Q144:Q146)</f>
        <v>0</v>
      </c>
      <c r="R143" s="170"/>
      <c r="S143" s="170"/>
      <c r="T143" s="171"/>
      <c r="U143" s="165"/>
      <c r="V143" s="165">
        <f>SUM(V144:V146)</f>
        <v>0.66</v>
      </c>
      <c r="W143" s="165"/>
      <c r="AG143" t="s">
        <v>121</v>
      </c>
    </row>
    <row r="144" spans="1:60" outlineLevel="1" x14ac:dyDescent="0.2">
      <c r="A144" s="172">
        <v>43</v>
      </c>
      <c r="B144" s="173" t="s">
        <v>289</v>
      </c>
      <c r="C144" s="189" t="s">
        <v>290</v>
      </c>
      <c r="D144" s="174" t="s">
        <v>124</v>
      </c>
      <c r="E144" s="175">
        <v>9.6630000000000003</v>
      </c>
      <c r="F144" s="176">
        <v>0</v>
      </c>
      <c r="G144" s="177">
        <f>ROUND(E144*F144,2)</f>
        <v>0</v>
      </c>
      <c r="H144" s="176">
        <v>1.75</v>
      </c>
      <c r="I144" s="177">
        <f>ROUND(E144*H144,2)</f>
        <v>16.91</v>
      </c>
      <c r="J144" s="176">
        <v>19.850000000000001</v>
      </c>
      <c r="K144" s="177">
        <f>ROUND(E144*J144,2)</f>
        <v>191.81</v>
      </c>
      <c r="L144" s="177">
        <v>21</v>
      </c>
      <c r="M144" s="177">
        <f>G144*(1+L144/100)</f>
        <v>0</v>
      </c>
      <c r="N144" s="177">
        <v>1.0000000000000001E-5</v>
      </c>
      <c r="O144" s="177">
        <f>ROUND(E144*N144,2)</f>
        <v>0</v>
      </c>
      <c r="P144" s="177">
        <v>0</v>
      </c>
      <c r="Q144" s="177">
        <f>ROUND(E144*P144,2)</f>
        <v>0</v>
      </c>
      <c r="R144" s="177" t="s">
        <v>291</v>
      </c>
      <c r="S144" s="177" t="s">
        <v>126</v>
      </c>
      <c r="T144" s="178" t="s">
        <v>126</v>
      </c>
      <c r="U144" s="160">
        <v>6.8000000000000005E-2</v>
      </c>
      <c r="V144" s="160">
        <f>ROUND(E144*U144,2)</f>
        <v>0.66</v>
      </c>
      <c r="W144" s="160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127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0" t="s">
        <v>292</v>
      </c>
      <c r="D145" s="161"/>
      <c r="E145" s="162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131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0" t="s">
        <v>293</v>
      </c>
      <c r="D146" s="161"/>
      <c r="E146" s="162">
        <v>9.6630000000000003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131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x14ac:dyDescent="0.2">
      <c r="A147" s="166" t="s">
        <v>120</v>
      </c>
      <c r="B147" s="167" t="s">
        <v>86</v>
      </c>
      <c r="C147" s="188" t="s">
        <v>87</v>
      </c>
      <c r="D147" s="168"/>
      <c r="E147" s="169"/>
      <c r="F147" s="170"/>
      <c r="G147" s="170">
        <f>SUMIF(AG148:AG158,"&lt;&gt;NOR",G148:G158)</f>
        <v>0</v>
      </c>
      <c r="H147" s="170"/>
      <c r="I147" s="170">
        <f>SUM(I148:I158)</f>
        <v>2639.74</v>
      </c>
      <c r="J147" s="170"/>
      <c r="K147" s="170">
        <f>SUM(K148:K158)</f>
        <v>8857.7199999999993</v>
      </c>
      <c r="L147" s="170"/>
      <c r="M147" s="170">
        <f>SUM(M148:M158)</f>
        <v>0</v>
      </c>
      <c r="N147" s="170"/>
      <c r="O147" s="170">
        <f>SUM(O148:O158)</f>
        <v>0.05</v>
      </c>
      <c r="P147" s="170"/>
      <c r="Q147" s="170">
        <f>SUM(Q148:Q158)</f>
        <v>0</v>
      </c>
      <c r="R147" s="170"/>
      <c r="S147" s="170"/>
      <c r="T147" s="171"/>
      <c r="U147" s="165"/>
      <c r="V147" s="165">
        <f>SUM(V148:V158)</f>
        <v>24.799999999999997</v>
      </c>
      <c r="W147" s="165"/>
      <c r="AG147" t="s">
        <v>121</v>
      </c>
    </row>
    <row r="148" spans="1:60" outlineLevel="1" x14ac:dyDescent="0.2">
      <c r="A148" s="172">
        <v>44</v>
      </c>
      <c r="B148" s="173" t="s">
        <v>294</v>
      </c>
      <c r="C148" s="189" t="s">
        <v>295</v>
      </c>
      <c r="D148" s="174" t="s">
        <v>124</v>
      </c>
      <c r="E148" s="175">
        <v>26.92</v>
      </c>
      <c r="F148" s="176">
        <v>0</v>
      </c>
      <c r="G148" s="177">
        <f>ROUND(E148*F148,2)</f>
        <v>0</v>
      </c>
      <c r="H148" s="176">
        <v>0.09</v>
      </c>
      <c r="I148" s="177">
        <f>ROUND(E148*H148,2)</f>
        <v>2.42</v>
      </c>
      <c r="J148" s="176">
        <v>25.91</v>
      </c>
      <c r="K148" s="177">
        <f>ROUND(E148*J148,2)</f>
        <v>697.5</v>
      </c>
      <c r="L148" s="177">
        <v>21</v>
      </c>
      <c r="M148" s="177">
        <f>G148*(1+L148/100)</f>
        <v>0</v>
      </c>
      <c r="N148" s="177">
        <v>0</v>
      </c>
      <c r="O148" s="177">
        <f>ROUND(E148*N148,2)</f>
        <v>0</v>
      </c>
      <c r="P148" s="177">
        <v>0</v>
      </c>
      <c r="Q148" s="177">
        <f>ROUND(E148*P148,2)</f>
        <v>0</v>
      </c>
      <c r="R148" s="177" t="s">
        <v>296</v>
      </c>
      <c r="S148" s="177" t="s">
        <v>126</v>
      </c>
      <c r="T148" s="178" t="s">
        <v>126</v>
      </c>
      <c r="U148" s="160">
        <v>7.2499999999999995E-2</v>
      </c>
      <c r="V148" s="160">
        <f>ROUND(E148*U148,2)</f>
        <v>1.95</v>
      </c>
      <c r="W148" s="160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127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90" t="s">
        <v>297</v>
      </c>
      <c r="D149" s="161"/>
      <c r="E149" s="162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131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90" t="s">
        <v>298</v>
      </c>
      <c r="D150" s="161"/>
      <c r="E150" s="162">
        <v>30.28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131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0" t="s">
        <v>299</v>
      </c>
      <c r="D151" s="161"/>
      <c r="E151" s="162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131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0" t="s">
        <v>300</v>
      </c>
      <c r="D152" s="161"/>
      <c r="E152" s="162">
        <v>-3.36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131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2">
        <v>45</v>
      </c>
      <c r="B153" s="173" t="s">
        <v>301</v>
      </c>
      <c r="C153" s="189" t="s">
        <v>302</v>
      </c>
      <c r="D153" s="174" t="s">
        <v>124</v>
      </c>
      <c r="E153" s="175">
        <v>170.04</v>
      </c>
      <c r="F153" s="176">
        <v>0</v>
      </c>
      <c r="G153" s="177">
        <f>ROUND(E153*F153,2)</f>
        <v>0</v>
      </c>
      <c r="H153" s="176">
        <v>3.17</v>
      </c>
      <c r="I153" s="177">
        <f>ROUND(E153*H153,2)</f>
        <v>539.03</v>
      </c>
      <c r="J153" s="176">
        <v>11.63</v>
      </c>
      <c r="K153" s="177">
        <f>ROUND(E153*J153,2)</f>
        <v>1977.57</v>
      </c>
      <c r="L153" s="177">
        <v>21</v>
      </c>
      <c r="M153" s="177">
        <f>G153*(1+L153/100)</f>
        <v>0</v>
      </c>
      <c r="N153" s="177">
        <v>6.9999999999999994E-5</v>
      </c>
      <c r="O153" s="177">
        <f>ROUND(E153*N153,2)</f>
        <v>0.01</v>
      </c>
      <c r="P153" s="177">
        <v>0</v>
      </c>
      <c r="Q153" s="177">
        <f>ROUND(E153*P153,2)</f>
        <v>0</v>
      </c>
      <c r="R153" s="177" t="s">
        <v>296</v>
      </c>
      <c r="S153" s="177" t="s">
        <v>126</v>
      </c>
      <c r="T153" s="178" t="s">
        <v>126</v>
      </c>
      <c r="U153" s="160">
        <v>3.2480000000000002E-2</v>
      </c>
      <c r="V153" s="160">
        <f>ROUND(E153*U153,2)</f>
        <v>5.52</v>
      </c>
      <c r="W153" s="160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127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0" t="s">
        <v>303</v>
      </c>
      <c r="D154" s="161"/>
      <c r="E154" s="162">
        <v>170.04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131</v>
      </c>
      <c r="AH154" s="151">
        <v>5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72">
        <v>46</v>
      </c>
      <c r="B155" s="173" t="s">
        <v>304</v>
      </c>
      <c r="C155" s="189" t="s">
        <v>305</v>
      </c>
      <c r="D155" s="174" t="s">
        <v>124</v>
      </c>
      <c r="E155" s="175">
        <v>170.04</v>
      </c>
      <c r="F155" s="176">
        <v>0</v>
      </c>
      <c r="G155" s="177">
        <f>ROUND(E155*F155,2)</f>
        <v>0</v>
      </c>
      <c r="H155" s="176">
        <v>12.34</v>
      </c>
      <c r="I155" s="177">
        <f>ROUND(E155*H155,2)</f>
        <v>2098.29</v>
      </c>
      <c r="J155" s="176">
        <v>36.36</v>
      </c>
      <c r="K155" s="177">
        <f>ROUND(E155*J155,2)</f>
        <v>6182.65</v>
      </c>
      <c r="L155" s="177">
        <v>21</v>
      </c>
      <c r="M155" s="177">
        <f>G155*(1+L155/100)</f>
        <v>0</v>
      </c>
      <c r="N155" s="177">
        <v>2.2000000000000001E-4</v>
      </c>
      <c r="O155" s="177">
        <f>ROUND(E155*N155,2)</f>
        <v>0.04</v>
      </c>
      <c r="P155" s="177">
        <v>0</v>
      </c>
      <c r="Q155" s="177">
        <f>ROUND(E155*P155,2)</f>
        <v>0</v>
      </c>
      <c r="R155" s="177" t="s">
        <v>296</v>
      </c>
      <c r="S155" s="177" t="s">
        <v>126</v>
      </c>
      <c r="T155" s="178" t="s">
        <v>126</v>
      </c>
      <c r="U155" s="160">
        <v>0.10191</v>
      </c>
      <c r="V155" s="160">
        <f>ROUND(E155*U155,2)</f>
        <v>17.329999999999998</v>
      </c>
      <c r="W155" s="160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127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0" t="s">
        <v>306</v>
      </c>
      <c r="D156" s="161"/>
      <c r="E156" s="162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131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90" t="s">
        <v>307</v>
      </c>
      <c r="D157" s="161"/>
      <c r="E157" s="162">
        <v>120.53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131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190" t="s">
        <v>308</v>
      </c>
      <c r="D158" s="161"/>
      <c r="E158" s="162">
        <v>49.51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131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x14ac:dyDescent="0.2">
      <c r="A159" s="166" t="s">
        <v>120</v>
      </c>
      <c r="B159" s="167" t="s">
        <v>88</v>
      </c>
      <c r="C159" s="188" t="s">
        <v>89</v>
      </c>
      <c r="D159" s="168"/>
      <c r="E159" s="169"/>
      <c r="F159" s="170"/>
      <c r="G159" s="170">
        <f>SUMIF(AG160:AG177,"&lt;&gt;NOR",G160:G177)</f>
        <v>0</v>
      </c>
      <c r="H159" s="170"/>
      <c r="I159" s="170">
        <f>SUM(I160:I177)</f>
        <v>25758.699999999997</v>
      </c>
      <c r="J159" s="170"/>
      <c r="K159" s="170">
        <f>SUM(K160:K177)</f>
        <v>12359</v>
      </c>
      <c r="L159" s="170"/>
      <c r="M159" s="170">
        <f>SUM(M160:M177)</f>
        <v>0</v>
      </c>
      <c r="N159" s="170"/>
      <c r="O159" s="170">
        <f>SUM(O160:O177)</f>
        <v>7.0000000000000007E-2</v>
      </c>
      <c r="P159" s="170"/>
      <c r="Q159" s="170">
        <f>SUM(Q160:Q177)</f>
        <v>0</v>
      </c>
      <c r="R159" s="170"/>
      <c r="S159" s="170"/>
      <c r="T159" s="171"/>
      <c r="U159" s="165"/>
      <c r="V159" s="165">
        <f>SUM(V160:V177)</f>
        <v>0</v>
      </c>
      <c r="W159" s="165"/>
      <c r="AG159" t="s">
        <v>121</v>
      </c>
    </row>
    <row r="160" spans="1:60" outlineLevel="1" x14ac:dyDescent="0.2">
      <c r="A160" s="179">
        <v>47</v>
      </c>
      <c r="B160" s="180" t="s">
        <v>309</v>
      </c>
      <c r="C160" s="191" t="s">
        <v>310</v>
      </c>
      <c r="D160" s="181" t="s">
        <v>185</v>
      </c>
      <c r="E160" s="182">
        <v>7</v>
      </c>
      <c r="F160" s="183">
        <v>0</v>
      </c>
      <c r="G160" s="184">
        <f t="shared" ref="G160:G171" si="0">ROUND(E160*F160,2)</f>
        <v>0</v>
      </c>
      <c r="H160" s="183">
        <v>0</v>
      </c>
      <c r="I160" s="184">
        <f t="shared" ref="I160:I171" si="1">ROUND(E160*H160,2)</f>
        <v>0</v>
      </c>
      <c r="J160" s="183">
        <v>170</v>
      </c>
      <c r="K160" s="184">
        <f t="shared" ref="K160:K171" si="2">ROUND(E160*J160,2)</f>
        <v>1190</v>
      </c>
      <c r="L160" s="184">
        <v>21</v>
      </c>
      <c r="M160" s="184">
        <f t="shared" ref="M160:M171" si="3">G160*(1+L160/100)</f>
        <v>0</v>
      </c>
      <c r="N160" s="184">
        <v>9.0000000000000006E-5</v>
      </c>
      <c r="O160" s="184">
        <f t="shared" ref="O160:O171" si="4">ROUND(E160*N160,2)</f>
        <v>0</v>
      </c>
      <c r="P160" s="184">
        <v>0</v>
      </c>
      <c r="Q160" s="184">
        <f t="shared" ref="Q160:Q171" si="5">ROUND(E160*P160,2)</f>
        <v>0</v>
      </c>
      <c r="R160" s="184"/>
      <c r="S160" s="184" t="s">
        <v>190</v>
      </c>
      <c r="T160" s="185" t="s">
        <v>191</v>
      </c>
      <c r="U160" s="160">
        <v>0</v>
      </c>
      <c r="V160" s="160">
        <f t="shared" ref="V160:V171" si="6">ROUND(E160*U160,2)</f>
        <v>0</v>
      </c>
      <c r="W160" s="160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311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79">
        <v>48</v>
      </c>
      <c r="B161" s="180" t="s">
        <v>312</v>
      </c>
      <c r="C161" s="191" t="s">
        <v>313</v>
      </c>
      <c r="D161" s="181" t="s">
        <v>185</v>
      </c>
      <c r="E161" s="182">
        <v>4</v>
      </c>
      <c r="F161" s="183">
        <v>0</v>
      </c>
      <c r="G161" s="184">
        <f t="shared" si="0"/>
        <v>0</v>
      </c>
      <c r="H161" s="183">
        <v>0</v>
      </c>
      <c r="I161" s="184">
        <f t="shared" si="1"/>
        <v>0</v>
      </c>
      <c r="J161" s="183">
        <v>101</v>
      </c>
      <c r="K161" s="184">
        <f t="shared" si="2"/>
        <v>404</v>
      </c>
      <c r="L161" s="184">
        <v>21</v>
      </c>
      <c r="M161" s="184">
        <f t="shared" si="3"/>
        <v>0</v>
      </c>
      <c r="N161" s="184">
        <v>0</v>
      </c>
      <c r="O161" s="184">
        <f t="shared" si="4"/>
        <v>0</v>
      </c>
      <c r="P161" s="184">
        <v>0</v>
      </c>
      <c r="Q161" s="184">
        <f t="shared" si="5"/>
        <v>0</v>
      </c>
      <c r="R161" s="184"/>
      <c r="S161" s="184" t="s">
        <v>190</v>
      </c>
      <c r="T161" s="185" t="s">
        <v>191</v>
      </c>
      <c r="U161" s="160">
        <v>0</v>
      </c>
      <c r="V161" s="160">
        <f t="shared" si="6"/>
        <v>0</v>
      </c>
      <c r="W161" s="160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311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79">
        <v>49</v>
      </c>
      <c r="B162" s="180" t="s">
        <v>314</v>
      </c>
      <c r="C162" s="191" t="s">
        <v>315</v>
      </c>
      <c r="D162" s="181" t="s">
        <v>185</v>
      </c>
      <c r="E162" s="182">
        <v>4</v>
      </c>
      <c r="F162" s="183">
        <v>0</v>
      </c>
      <c r="G162" s="184">
        <f t="shared" si="0"/>
        <v>0</v>
      </c>
      <c r="H162" s="183">
        <v>0</v>
      </c>
      <c r="I162" s="184">
        <f t="shared" si="1"/>
        <v>0</v>
      </c>
      <c r="J162" s="183">
        <v>50.5</v>
      </c>
      <c r="K162" s="184">
        <f t="shared" si="2"/>
        <v>202</v>
      </c>
      <c r="L162" s="184">
        <v>21</v>
      </c>
      <c r="M162" s="184">
        <f t="shared" si="3"/>
        <v>0</v>
      </c>
      <c r="N162" s="184">
        <v>0</v>
      </c>
      <c r="O162" s="184">
        <f t="shared" si="4"/>
        <v>0</v>
      </c>
      <c r="P162" s="184">
        <v>0</v>
      </c>
      <c r="Q162" s="184">
        <f t="shared" si="5"/>
        <v>0</v>
      </c>
      <c r="R162" s="184"/>
      <c r="S162" s="184" t="s">
        <v>190</v>
      </c>
      <c r="T162" s="185" t="s">
        <v>191</v>
      </c>
      <c r="U162" s="160">
        <v>0</v>
      </c>
      <c r="V162" s="160">
        <f t="shared" si="6"/>
        <v>0</v>
      </c>
      <c r="W162" s="160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311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79">
        <v>50</v>
      </c>
      <c r="B163" s="180" t="s">
        <v>316</v>
      </c>
      <c r="C163" s="191" t="s">
        <v>317</v>
      </c>
      <c r="D163" s="181" t="s">
        <v>185</v>
      </c>
      <c r="E163" s="182">
        <v>3</v>
      </c>
      <c r="F163" s="183">
        <v>0</v>
      </c>
      <c r="G163" s="184">
        <f t="shared" si="0"/>
        <v>0</v>
      </c>
      <c r="H163" s="183">
        <v>0</v>
      </c>
      <c r="I163" s="184">
        <f t="shared" si="1"/>
        <v>0</v>
      </c>
      <c r="J163" s="183">
        <v>167</v>
      </c>
      <c r="K163" s="184">
        <f t="shared" si="2"/>
        <v>501</v>
      </c>
      <c r="L163" s="184">
        <v>21</v>
      </c>
      <c r="M163" s="184">
        <f t="shared" si="3"/>
        <v>0</v>
      </c>
      <c r="N163" s="184">
        <v>0</v>
      </c>
      <c r="O163" s="184">
        <f t="shared" si="4"/>
        <v>0</v>
      </c>
      <c r="P163" s="184">
        <v>0</v>
      </c>
      <c r="Q163" s="184">
        <f t="shared" si="5"/>
        <v>0</v>
      </c>
      <c r="R163" s="184"/>
      <c r="S163" s="184" t="s">
        <v>190</v>
      </c>
      <c r="T163" s="185" t="s">
        <v>191</v>
      </c>
      <c r="U163" s="160">
        <v>0</v>
      </c>
      <c r="V163" s="160">
        <f t="shared" si="6"/>
        <v>0</v>
      </c>
      <c r="W163" s="160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311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79">
        <v>51</v>
      </c>
      <c r="B164" s="180" t="s">
        <v>318</v>
      </c>
      <c r="C164" s="191" t="s">
        <v>319</v>
      </c>
      <c r="D164" s="181" t="s">
        <v>185</v>
      </c>
      <c r="E164" s="182">
        <v>14</v>
      </c>
      <c r="F164" s="183">
        <v>0</v>
      </c>
      <c r="G164" s="184">
        <f t="shared" si="0"/>
        <v>0</v>
      </c>
      <c r="H164" s="183">
        <v>0</v>
      </c>
      <c r="I164" s="184">
        <f t="shared" si="1"/>
        <v>0</v>
      </c>
      <c r="J164" s="183">
        <v>327</v>
      </c>
      <c r="K164" s="184">
        <f t="shared" si="2"/>
        <v>4578</v>
      </c>
      <c r="L164" s="184">
        <v>21</v>
      </c>
      <c r="M164" s="184">
        <f t="shared" si="3"/>
        <v>0</v>
      </c>
      <c r="N164" s="184">
        <v>0</v>
      </c>
      <c r="O164" s="184">
        <f t="shared" si="4"/>
        <v>0</v>
      </c>
      <c r="P164" s="184">
        <v>0</v>
      </c>
      <c r="Q164" s="184">
        <f t="shared" si="5"/>
        <v>0</v>
      </c>
      <c r="R164" s="184"/>
      <c r="S164" s="184" t="s">
        <v>190</v>
      </c>
      <c r="T164" s="185" t="s">
        <v>191</v>
      </c>
      <c r="U164" s="160">
        <v>0</v>
      </c>
      <c r="V164" s="160">
        <f t="shared" si="6"/>
        <v>0</v>
      </c>
      <c r="W164" s="160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311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79">
        <v>52</v>
      </c>
      <c r="B165" s="180" t="s">
        <v>320</v>
      </c>
      <c r="C165" s="191" t="s">
        <v>321</v>
      </c>
      <c r="D165" s="181" t="s">
        <v>185</v>
      </c>
      <c r="E165" s="182">
        <v>12</v>
      </c>
      <c r="F165" s="183">
        <v>0</v>
      </c>
      <c r="G165" s="184">
        <f t="shared" si="0"/>
        <v>0</v>
      </c>
      <c r="H165" s="183">
        <v>0</v>
      </c>
      <c r="I165" s="184">
        <f t="shared" si="1"/>
        <v>0</v>
      </c>
      <c r="J165" s="183">
        <v>164</v>
      </c>
      <c r="K165" s="184">
        <f t="shared" si="2"/>
        <v>1968</v>
      </c>
      <c r="L165" s="184">
        <v>21</v>
      </c>
      <c r="M165" s="184">
        <f t="shared" si="3"/>
        <v>0</v>
      </c>
      <c r="N165" s="184">
        <v>0</v>
      </c>
      <c r="O165" s="184">
        <f t="shared" si="4"/>
        <v>0</v>
      </c>
      <c r="P165" s="184">
        <v>0</v>
      </c>
      <c r="Q165" s="184">
        <f t="shared" si="5"/>
        <v>0</v>
      </c>
      <c r="R165" s="184"/>
      <c r="S165" s="184" t="s">
        <v>190</v>
      </c>
      <c r="T165" s="185" t="s">
        <v>191</v>
      </c>
      <c r="U165" s="160">
        <v>0</v>
      </c>
      <c r="V165" s="160">
        <f t="shared" si="6"/>
        <v>0</v>
      </c>
      <c r="W165" s="160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311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79">
        <v>53</v>
      </c>
      <c r="B166" s="180" t="s">
        <v>322</v>
      </c>
      <c r="C166" s="191" t="s">
        <v>323</v>
      </c>
      <c r="D166" s="181" t="s">
        <v>218</v>
      </c>
      <c r="E166" s="182">
        <v>60</v>
      </c>
      <c r="F166" s="183">
        <v>0</v>
      </c>
      <c r="G166" s="184">
        <f t="shared" si="0"/>
        <v>0</v>
      </c>
      <c r="H166" s="183">
        <v>0</v>
      </c>
      <c r="I166" s="184">
        <f t="shared" si="1"/>
        <v>0</v>
      </c>
      <c r="J166" s="183">
        <v>27.2</v>
      </c>
      <c r="K166" s="184">
        <f t="shared" si="2"/>
        <v>1632</v>
      </c>
      <c r="L166" s="184">
        <v>21</v>
      </c>
      <c r="M166" s="184">
        <f t="shared" si="3"/>
        <v>0</v>
      </c>
      <c r="N166" s="184">
        <v>1.7000000000000001E-4</v>
      </c>
      <c r="O166" s="184">
        <f t="shared" si="4"/>
        <v>0.01</v>
      </c>
      <c r="P166" s="184">
        <v>0</v>
      </c>
      <c r="Q166" s="184">
        <f t="shared" si="5"/>
        <v>0</v>
      </c>
      <c r="R166" s="184"/>
      <c r="S166" s="184" t="s">
        <v>190</v>
      </c>
      <c r="T166" s="185" t="s">
        <v>191</v>
      </c>
      <c r="U166" s="160">
        <v>0</v>
      </c>
      <c r="V166" s="160">
        <f t="shared" si="6"/>
        <v>0</v>
      </c>
      <c r="W166" s="160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311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79">
        <v>54</v>
      </c>
      <c r="B167" s="180" t="s">
        <v>324</v>
      </c>
      <c r="C167" s="191" t="s">
        <v>325</v>
      </c>
      <c r="D167" s="181" t="s">
        <v>218</v>
      </c>
      <c r="E167" s="182">
        <v>60</v>
      </c>
      <c r="F167" s="183">
        <v>0</v>
      </c>
      <c r="G167" s="184">
        <f t="shared" si="0"/>
        <v>0</v>
      </c>
      <c r="H167" s="183">
        <v>0</v>
      </c>
      <c r="I167" s="184">
        <f t="shared" si="1"/>
        <v>0</v>
      </c>
      <c r="J167" s="183">
        <v>8.4</v>
      </c>
      <c r="K167" s="184">
        <f t="shared" si="2"/>
        <v>504</v>
      </c>
      <c r="L167" s="184">
        <v>21</v>
      </c>
      <c r="M167" s="184">
        <f t="shared" si="3"/>
        <v>0</v>
      </c>
      <c r="N167" s="184">
        <v>0</v>
      </c>
      <c r="O167" s="184">
        <f t="shared" si="4"/>
        <v>0</v>
      </c>
      <c r="P167" s="184">
        <v>0</v>
      </c>
      <c r="Q167" s="184">
        <f t="shared" si="5"/>
        <v>0</v>
      </c>
      <c r="R167" s="184"/>
      <c r="S167" s="184" t="s">
        <v>190</v>
      </c>
      <c r="T167" s="185" t="s">
        <v>191</v>
      </c>
      <c r="U167" s="160">
        <v>0</v>
      </c>
      <c r="V167" s="160">
        <f t="shared" si="6"/>
        <v>0</v>
      </c>
      <c r="W167" s="160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311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79">
        <v>55</v>
      </c>
      <c r="B168" s="180" t="s">
        <v>326</v>
      </c>
      <c r="C168" s="191" t="s">
        <v>327</v>
      </c>
      <c r="D168" s="181" t="s">
        <v>218</v>
      </c>
      <c r="E168" s="182">
        <v>30</v>
      </c>
      <c r="F168" s="183">
        <v>0</v>
      </c>
      <c r="G168" s="184">
        <f t="shared" si="0"/>
        <v>0</v>
      </c>
      <c r="H168" s="183">
        <v>0</v>
      </c>
      <c r="I168" s="184">
        <f t="shared" si="1"/>
        <v>0</v>
      </c>
      <c r="J168" s="183">
        <v>46</v>
      </c>
      <c r="K168" s="184">
        <f t="shared" si="2"/>
        <v>1380</v>
      </c>
      <c r="L168" s="184">
        <v>21</v>
      </c>
      <c r="M168" s="184">
        <f t="shared" si="3"/>
        <v>0</v>
      </c>
      <c r="N168" s="184">
        <v>3.2000000000000003E-4</v>
      </c>
      <c r="O168" s="184">
        <f t="shared" si="4"/>
        <v>0.01</v>
      </c>
      <c r="P168" s="184">
        <v>0</v>
      </c>
      <c r="Q168" s="184">
        <f t="shared" si="5"/>
        <v>0</v>
      </c>
      <c r="R168" s="184"/>
      <c r="S168" s="184" t="s">
        <v>190</v>
      </c>
      <c r="T168" s="185" t="s">
        <v>191</v>
      </c>
      <c r="U168" s="160">
        <v>0</v>
      </c>
      <c r="V168" s="160">
        <f t="shared" si="6"/>
        <v>0</v>
      </c>
      <c r="W168" s="160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311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79">
        <v>56</v>
      </c>
      <c r="B169" s="180" t="s">
        <v>328</v>
      </c>
      <c r="C169" s="191" t="s">
        <v>329</v>
      </c>
      <c r="D169" s="181" t="s">
        <v>185</v>
      </c>
      <c r="E169" s="182">
        <v>1</v>
      </c>
      <c r="F169" s="183">
        <v>0</v>
      </c>
      <c r="G169" s="184">
        <f t="shared" si="0"/>
        <v>0</v>
      </c>
      <c r="H169" s="183">
        <v>5000</v>
      </c>
      <c r="I169" s="184">
        <f t="shared" si="1"/>
        <v>5000</v>
      </c>
      <c r="J169" s="183">
        <v>0</v>
      </c>
      <c r="K169" s="184">
        <f t="shared" si="2"/>
        <v>0</v>
      </c>
      <c r="L169" s="184">
        <v>21</v>
      </c>
      <c r="M169" s="184">
        <f t="shared" si="3"/>
        <v>0</v>
      </c>
      <c r="N169" s="184">
        <v>0</v>
      </c>
      <c r="O169" s="184">
        <f t="shared" si="4"/>
        <v>0</v>
      </c>
      <c r="P169" s="184">
        <v>0</v>
      </c>
      <c r="Q169" s="184">
        <f t="shared" si="5"/>
        <v>0</v>
      </c>
      <c r="R169" s="184"/>
      <c r="S169" s="184" t="s">
        <v>190</v>
      </c>
      <c r="T169" s="185" t="s">
        <v>191</v>
      </c>
      <c r="U169" s="160">
        <v>0</v>
      </c>
      <c r="V169" s="160">
        <f t="shared" si="6"/>
        <v>0</v>
      </c>
      <c r="W169" s="160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127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79">
        <v>57</v>
      </c>
      <c r="B170" s="180" t="s">
        <v>330</v>
      </c>
      <c r="C170" s="191" t="s">
        <v>331</v>
      </c>
      <c r="D170" s="181" t="s">
        <v>185</v>
      </c>
      <c r="E170" s="182">
        <v>1</v>
      </c>
      <c r="F170" s="183">
        <v>0</v>
      </c>
      <c r="G170" s="184">
        <f t="shared" si="0"/>
        <v>0</v>
      </c>
      <c r="H170" s="183">
        <v>3000</v>
      </c>
      <c r="I170" s="184">
        <f t="shared" si="1"/>
        <v>3000</v>
      </c>
      <c r="J170" s="183">
        <v>0</v>
      </c>
      <c r="K170" s="184">
        <f t="shared" si="2"/>
        <v>0</v>
      </c>
      <c r="L170" s="184">
        <v>21</v>
      </c>
      <c r="M170" s="184">
        <f t="shared" si="3"/>
        <v>0</v>
      </c>
      <c r="N170" s="184">
        <v>0</v>
      </c>
      <c r="O170" s="184">
        <f t="shared" si="4"/>
        <v>0</v>
      </c>
      <c r="P170" s="184">
        <v>0</v>
      </c>
      <c r="Q170" s="184">
        <f t="shared" si="5"/>
        <v>0</v>
      </c>
      <c r="R170" s="184"/>
      <c r="S170" s="184" t="s">
        <v>190</v>
      </c>
      <c r="T170" s="185" t="s">
        <v>191</v>
      </c>
      <c r="U170" s="160">
        <v>0</v>
      </c>
      <c r="V170" s="160">
        <f t="shared" si="6"/>
        <v>0</v>
      </c>
      <c r="W170" s="160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127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72">
        <v>58</v>
      </c>
      <c r="B171" s="173" t="s">
        <v>332</v>
      </c>
      <c r="C171" s="189" t="s">
        <v>333</v>
      </c>
      <c r="D171" s="174" t="s">
        <v>185</v>
      </c>
      <c r="E171" s="175">
        <v>1</v>
      </c>
      <c r="F171" s="176">
        <v>0</v>
      </c>
      <c r="G171" s="177">
        <f t="shared" si="0"/>
        <v>0</v>
      </c>
      <c r="H171" s="176">
        <v>4000</v>
      </c>
      <c r="I171" s="177">
        <f t="shared" si="1"/>
        <v>4000</v>
      </c>
      <c r="J171" s="176">
        <v>0</v>
      </c>
      <c r="K171" s="177">
        <f t="shared" si="2"/>
        <v>0</v>
      </c>
      <c r="L171" s="177">
        <v>21</v>
      </c>
      <c r="M171" s="177">
        <f t="shared" si="3"/>
        <v>0</v>
      </c>
      <c r="N171" s="177">
        <v>0</v>
      </c>
      <c r="O171" s="177">
        <f t="shared" si="4"/>
        <v>0</v>
      </c>
      <c r="P171" s="177">
        <v>0</v>
      </c>
      <c r="Q171" s="177">
        <f t="shared" si="5"/>
        <v>0</v>
      </c>
      <c r="R171" s="177"/>
      <c r="S171" s="177" t="s">
        <v>190</v>
      </c>
      <c r="T171" s="178" t="s">
        <v>191</v>
      </c>
      <c r="U171" s="160">
        <v>0</v>
      </c>
      <c r="V171" s="160">
        <f t="shared" si="6"/>
        <v>0</v>
      </c>
      <c r="W171" s="160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127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22.5" outlineLevel="1" x14ac:dyDescent="0.2">
      <c r="A172" s="158"/>
      <c r="B172" s="159"/>
      <c r="C172" s="254" t="s">
        <v>334</v>
      </c>
      <c r="D172" s="255"/>
      <c r="E172" s="255"/>
      <c r="F172" s="255"/>
      <c r="G172" s="255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215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86" t="str">
        <f>C172</f>
        <v>položka obsahuje: pomocné lešení, sekání rýh, prorážení prostupů, zához rýh, požární úpravu prostupů, utěsnění prostupů, opravu stavebních konstrukcí po demontáži elektrických rozvodů a zařízení</v>
      </c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79">
        <v>59</v>
      </c>
      <c r="B173" s="180" t="s">
        <v>335</v>
      </c>
      <c r="C173" s="191" t="s">
        <v>336</v>
      </c>
      <c r="D173" s="181" t="s">
        <v>231</v>
      </c>
      <c r="E173" s="182">
        <v>0.4</v>
      </c>
      <c r="F173" s="183">
        <v>0</v>
      </c>
      <c r="G173" s="184">
        <f>ROUND(E173*F173,2)</f>
        <v>0</v>
      </c>
      <c r="H173" s="183">
        <v>5000</v>
      </c>
      <c r="I173" s="184">
        <f>ROUND(E173*H173,2)</f>
        <v>2000</v>
      </c>
      <c r="J173" s="183">
        <v>0</v>
      </c>
      <c r="K173" s="184">
        <f>ROUND(E173*J173,2)</f>
        <v>0</v>
      </c>
      <c r="L173" s="184">
        <v>21</v>
      </c>
      <c r="M173" s="184">
        <f>G173*(1+L173/100)</f>
        <v>0</v>
      </c>
      <c r="N173" s="184">
        <v>0</v>
      </c>
      <c r="O173" s="184">
        <f>ROUND(E173*N173,2)</f>
        <v>0</v>
      </c>
      <c r="P173" s="184">
        <v>0</v>
      </c>
      <c r="Q173" s="184">
        <f>ROUND(E173*P173,2)</f>
        <v>0</v>
      </c>
      <c r="R173" s="184"/>
      <c r="S173" s="184" t="s">
        <v>190</v>
      </c>
      <c r="T173" s="185" t="s">
        <v>191</v>
      </c>
      <c r="U173" s="160">
        <v>0</v>
      </c>
      <c r="V173" s="160">
        <f>ROUND(E173*U173,2)</f>
        <v>0</v>
      </c>
      <c r="W173" s="160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127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22.5" outlineLevel="1" x14ac:dyDescent="0.2">
      <c r="A174" s="179">
        <v>60</v>
      </c>
      <c r="B174" s="180" t="s">
        <v>337</v>
      </c>
      <c r="C174" s="191" t="s">
        <v>338</v>
      </c>
      <c r="D174" s="181" t="s">
        <v>185</v>
      </c>
      <c r="E174" s="182">
        <v>4</v>
      </c>
      <c r="F174" s="183">
        <v>0</v>
      </c>
      <c r="G174" s="184">
        <f>ROUND(E174*F174,2)</f>
        <v>0</v>
      </c>
      <c r="H174" s="183">
        <v>50.1</v>
      </c>
      <c r="I174" s="184">
        <f>ROUND(E174*H174,2)</f>
        <v>200.4</v>
      </c>
      <c r="J174" s="183">
        <v>0</v>
      </c>
      <c r="K174" s="184">
        <f>ROUND(E174*J174,2)</f>
        <v>0</v>
      </c>
      <c r="L174" s="184">
        <v>21</v>
      </c>
      <c r="M174" s="184">
        <f>G174*(1+L174/100)</f>
        <v>0</v>
      </c>
      <c r="N174" s="184">
        <v>4.0000000000000003E-5</v>
      </c>
      <c r="O174" s="184">
        <f>ROUND(E174*N174,2)</f>
        <v>0</v>
      </c>
      <c r="P174" s="184">
        <v>0</v>
      </c>
      <c r="Q174" s="184">
        <f>ROUND(E174*P174,2)</f>
        <v>0</v>
      </c>
      <c r="R174" s="184" t="s">
        <v>246</v>
      </c>
      <c r="S174" s="184" t="s">
        <v>126</v>
      </c>
      <c r="T174" s="185" t="s">
        <v>126</v>
      </c>
      <c r="U174" s="160">
        <v>0</v>
      </c>
      <c r="V174" s="160">
        <f>ROUND(E174*U174,2)</f>
        <v>0</v>
      </c>
      <c r="W174" s="160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339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2.5" outlineLevel="1" x14ac:dyDescent="0.2">
      <c r="A175" s="179">
        <v>61</v>
      </c>
      <c r="B175" s="180" t="s">
        <v>340</v>
      </c>
      <c r="C175" s="191" t="s">
        <v>341</v>
      </c>
      <c r="D175" s="181" t="s">
        <v>185</v>
      </c>
      <c r="E175" s="182">
        <v>28</v>
      </c>
      <c r="F175" s="183">
        <v>0</v>
      </c>
      <c r="G175" s="184">
        <f>ROUND(E175*F175,2)</f>
        <v>0</v>
      </c>
      <c r="H175" s="183">
        <v>57.6</v>
      </c>
      <c r="I175" s="184">
        <f>ROUND(E175*H175,2)</f>
        <v>1612.8</v>
      </c>
      <c r="J175" s="183">
        <v>0</v>
      </c>
      <c r="K175" s="184">
        <f>ROUND(E175*J175,2)</f>
        <v>0</v>
      </c>
      <c r="L175" s="184">
        <v>21</v>
      </c>
      <c r="M175" s="184">
        <f>G175*(1+L175/100)</f>
        <v>0</v>
      </c>
      <c r="N175" s="184">
        <v>0</v>
      </c>
      <c r="O175" s="184">
        <f>ROUND(E175*N175,2)</f>
        <v>0</v>
      </c>
      <c r="P175" s="184">
        <v>0</v>
      </c>
      <c r="Q175" s="184">
        <f>ROUND(E175*P175,2)</f>
        <v>0</v>
      </c>
      <c r="R175" s="184" t="s">
        <v>246</v>
      </c>
      <c r="S175" s="184" t="s">
        <v>126</v>
      </c>
      <c r="T175" s="185" t="s">
        <v>126</v>
      </c>
      <c r="U175" s="160">
        <v>0</v>
      </c>
      <c r="V175" s="160">
        <f>ROUND(E175*U175,2)</f>
        <v>0</v>
      </c>
      <c r="W175" s="160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339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33.75" outlineLevel="1" x14ac:dyDescent="0.2">
      <c r="A176" s="179">
        <v>62</v>
      </c>
      <c r="B176" s="180" t="s">
        <v>342</v>
      </c>
      <c r="C176" s="191" t="s">
        <v>343</v>
      </c>
      <c r="D176" s="181" t="s">
        <v>185</v>
      </c>
      <c r="E176" s="182">
        <v>14</v>
      </c>
      <c r="F176" s="183">
        <v>0</v>
      </c>
      <c r="G176" s="184">
        <f>ROUND(E176*F176,2)</f>
        <v>0</v>
      </c>
      <c r="H176" s="183">
        <v>661</v>
      </c>
      <c r="I176" s="184">
        <f>ROUND(E176*H176,2)</f>
        <v>9254</v>
      </c>
      <c r="J176" s="183">
        <v>0</v>
      </c>
      <c r="K176" s="184">
        <f>ROUND(E176*J176,2)</f>
        <v>0</v>
      </c>
      <c r="L176" s="184">
        <v>21</v>
      </c>
      <c r="M176" s="184">
        <f>G176*(1+L176/100)</f>
        <v>0</v>
      </c>
      <c r="N176" s="184">
        <v>3.7000000000000002E-3</v>
      </c>
      <c r="O176" s="184">
        <f>ROUND(E176*N176,2)</f>
        <v>0.05</v>
      </c>
      <c r="P176" s="184">
        <v>0</v>
      </c>
      <c r="Q176" s="184">
        <f>ROUND(E176*P176,2)</f>
        <v>0</v>
      </c>
      <c r="R176" s="184" t="s">
        <v>246</v>
      </c>
      <c r="S176" s="184" t="s">
        <v>126</v>
      </c>
      <c r="T176" s="185" t="s">
        <v>126</v>
      </c>
      <c r="U176" s="160">
        <v>0</v>
      </c>
      <c r="V176" s="160">
        <f>ROUND(E176*U176,2)</f>
        <v>0</v>
      </c>
      <c r="W176" s="160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339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22.5" outlineLevel="1" x14ac:dyDescent="0.2">
      <c r="A177" s="179">
        <v>63</v>
      </c>
      <c r="B177" s="180" t="s">
        <v>344</v>
      </c>
      <c r="C177" s="191" t="s">
        <v>345</v>
      </c>
      <c r="D177" s="181" t="s">
        <v>185</v>
      </c>
      <c r="E177" s="182">
        <v>3</v>
      </c>
      <c r="F177" s="183">
        <v>0</v>
      </c>
      <c r="G177" s="184">
        <f>ROUND(E177*F177,2)</f>
        <v>0</v>
      </c>
      <c r="H177" s="183">
        <v>230.5</v>
      </c>
      <c r="I177" s="184">
        <f>ROUND(E177*H177,2)</f>
        <v>691.5</v>
      </c>
      <c r="J177" s="183">
        <v>0</v>
      </c>
      <c r="K177" s="184">
        <f>ROUND(E177*J177,2)</f>
        <v>0</v>
      </c>
      <c r="L177" s="184">
        <v>21</v>
      </c>
      <c r="M177" s="184">
        <f>G177*(1+L177/100)</f>
        <v>0</v>
      </c>
      <c r="N177" s="184">
        <v>2.7999999999999998E-4</v>
      </c>
      <c r="O177" s="184">
        <f>ROUND(E177*N177,2)</f>
        <v>0</v>
      </c>
      <c r="P177" s="184">
        <v>0</v>
      </c>
      <c r="Q177" s="184">
        <f>ROUND(E177*P177,2)</f>
        <v>0</v>
      </c>
      <c r="R177" s="184" t="s">
        <v>246</v>
      </c>
      <c r="S177" s="184" t="s">
        <v>126</v>
      </c>
      <c r="T177" s="185" t="s">
        <v>126</v>
      </c>
      <c r="U177" s="160">
        <v>0</v>
      </c>
      <c r="V177" s="160">
        <f>ROUND(E177*U177,2)</f>
        <v>0</v>
      </c>
      <c r="W177" s="160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 t="s">
        <v>339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x14ac:dyDescent="0.2">
      <c r="A178" s="166" t="s">
        <v>120</v>
      </c>
      <c r="B178" s="167" t="s">
        <v>90</v>
      </c>
      <c r="C178" s="188" t="s">
        <v>91</v>
      </c>
      <c r="D178" s="168"/>
      <c r="E178" s="169"/>
      <c r="F178" s="170"/>
      <c r="G178" s="170">
        <f>SUMIF(AG179:AG186,"&lt;&gt;NOR",G179:G186)</f>
        <v>0</v>
      </c>
      <c r="H178" s="170"/>
      <c r="I178" s="170">
        <f>SUM(I179:I186)</f>
        <v>0</v>
      </c>
      <c r="J178" s="170"/>
      <c r="K178" s="170">
        <f>SUM(K179:K186)</f>
        <v>19728.61</v>
      </c>
      <c r="L178" s="170"/>
      <c r="M178" s="170">
        <f>SUM(M179:M186)</f>
        <v>0</v>
      </c>
      <c r="N178" s="170"/>
      <c r="O178" s="170">
        <f>SUM(O179:O186)</f>
        <v>0</v>
      </c>
      <c r="P178" s="170"/>
      <c r="Q178" s="170">
        <f>SUM(Q179:Q186)</f>
        <v>0</v>
      </c>
      <c r="R178" s="170"/>
      <c r="S178" s="170"/>
      <c r="T178" s="171"/>
      <c r="U178" s="165"/>
      <c r="V178" s="165">
        <f>SUM(V179:V186)</f>
        <v>17.36</v>
      </c>
      <c r="W178" s="165"/>
      <c r="AG178" t="s">
        <v>121</v>
      </c>
    </row>
    <row r="179" spans="1:60" outlineLevel="1" x14ac:dyDescent="0.2">
      <c r="A179" s="172">
        <v>64</v>
      </c>
      <c r="B179" s="173" t="s">
        <v>346</v>
      </c>
      <c r="C179" s="189" t="s">
        <v>347</v>
      </c>
      <c r="D179" s="174" t="s">
        <v>231</v>
      </c>
      <c r="E179" s="175">
        <v>10.576639999999999</v>
      </c>
      <c r="F179" s="176">
        <v>0</v>
      </c>
      <c r="G179" s="177">
        <f>ROUND(E179*F179,2)</f>
        <v>0</v>
      </c>
      <c r="H179" s="176">
        <v>0</v>
      </c>
      <c r="I179" s="177">
        <f>ROUND(E179*H179,2)</f>
        <v>0</v>
      </c>
      <c r="J179" s="176">
        <v>177</v>
      </c>
      <c r="K179" s="177">
        <f>ROUND(E179*J179,2)</f>
        <v>1872.07</v>
      </c>
      <c r="L179" s="177">
        <v>21</v>
      </c>
      <c r="M179" s="177">
        <f>G179*(1+L179/100)</f>
        <v>0</v>
      </c>
      <c r="N179" s="177">
        <v>0</v>
      </c>
      <c r="O179" s="177">
        <f>ROUND(E179*N179,2)</f>
        <v>0</v>
      </c>
      <c r="P179" s="177">
        <v>0</v>
      </c>
      <c r="Q179" s="177">
        <f>ROUND(E179*P179,2)</f>
        <v>0</v>
      </c>
      <c r="R179" s="177" t="s">
        <v>196</v>
      </c>
      <c r="S179" s="177" t="s">
        <v>126</v>
      </c>
      <c r="T179" s="178" t="s">
        <v>126</v>
      </c>
      <c r="U179" s="160">
        <v>0.49</v>
      </c>
      <c r="V179" s="160">
        <f>ROUND(E179*U179,2)</f>
        <v>5.18</v>
      </c>
      <c r="W179" s="160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348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254" t="s">
        <v>349</v>
      </c>
      <c r="D180" s="255"/>
      <c r="E180" s="255"/>
      <c r="F180" s="255"/>
      <c r="G180" s="255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215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2">
        <v>65</v>
      </c>
      <c r="B181" s="173" t="s">
        <v>350</v>
      </c>
      <c r="C181" s="189" t="s">
        <v>351</v>
      </c>
      <c r="D181" s="174" t="s">
        <v>231</v>
      </c>
      <c r="E181" s="175">
        <v>148.07291000000001</v>
      </c>
      <c r="F181" s="176">
        <v>0</v>
      </c>
      <c r="G181" s="177">
        <f>ROUND(E181*F181,2)</f>
        <v>0</v>
      </c>
      <c r="H181" s="176">
        <v>0</v>
      </c>
      <c r="I181" s="177">
        <f>ROUND(E181*H181,2)</f>
        <v>0</v>
      </c>
      <c r="J181" s="176">
        <v>15</v>
      </c>
      <c r="K181" s="177">
        <f>ROUND(E181*J181,2)</f>
        <v>2221.09</v>
      </c>
      <c r="L181" s="177">
        <v>21</v>
      </c>
      <c r="M181" s="177">
        <f>G181*(1+L181/100)</f>
        <v>0</v>
      </c>
      <c r="N181" s="177">
        <v>0</v>
      </c>
      <c r="O181" s="177">
        <f>ROUND(E181*N181,2)</f>
        <v>0</v>
      </c>
      <c r="P181" s="177">
        <v>0</v>
      </c>
      <c r="Q181" s="177">
        <f>ROUND(E181*P181,2)</f>
        <v>0</v>
      </c>
      <c r="R181" s="177" t="s">
        <v>196</v>
      </c>
      <c r="S181" s="177" t="s">
        <v>126</v>
      </c>
      <c r="T181" s="178" t="s">
        <v>126</v>
      </c>
      <c r="U181" s="160">
        <v>0</v>
      </c>
      <c r="V181" s="160">
        <f>ROUND(E181*U181,2)</f>
        <v>0</v>
      </c>
      <c r="W181" s="160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348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58"/>
      <c r="B182" s="159"/>
      <c r="C182" s="254" t="s">
        <v>352</v>
      </c>
      <c r="D182" s="255"/>
      <c r="E182" s="255"/>
      <c r="F182" s="255"/>
      <c r="G182" s="255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215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9">
        <v>66</v>
      </c>
      <c r="B183" s="180" t="s">
        <v>353</v>
      </c>
      <c r="C183" s="191" t="s">
        <v>354</v>
      </c>
      <c r="D183" s="181" t="s">
        <v>231</v>
      </c>
      <c r="E183" s="182">
        <v>10.576639999999999</v>
      </c>
      <c r="F183" s="183">
        <v>0</v>
      </c>
      <c r="G183" s="184">
        <f>ROUND(E183*F183,2)</f>
        <v>0</v>
      </c>
      <c r="H183" s="183">
        <v>0</v>
      </c>
      <c r="I183" s="184">
        <f>ROUND(E183*H183,2)</f>
        <v>0</v>
      </c>
      <c r="J183" s="183">
        <v>227.5</v>
      </c>
      <c r="K183" s="184">
        <f>ROUND(E183*J183,2)</f>
        <v>2406.19</v>
      </c>
      <c r="L183" s="184">
        <v>21</v>
      </c>
      <c r="M183" s="184">
        <f>G183*(1+L183/100)</f>
        <v>0</v>
      </c>
      <c r="N183" s="184">
        <v>0</v>
      </c>
      <c r="O183" s="184">
        <f>ROUND(E183*N183,2)</f>
        <v>0</v>
      </c>
      <c r="P183" s="184">
        <v>0</v>
      </c>
      <c r="Q183" s="184">
        <f>ROUND(E183*P183,2)</f>
        <v>0</v>
      </c>
      <c r="R183" s="184" t="s">
        <v>196</v>
      </c>
      <c r="S183" s="184" t="s">
        <v>126</v>
      </c>
      <c r="T183" s="185" t="s">
        <v>126</v>
      </c>
      <c r="U183" s="160">
        <v>0.94199999999999995</v>
      </c>
      <c r="V183" s="160">
        <f>ROUND(E183*U183,2)</f>
        <v>9.9600000000000009</v>
      </c>
      <c r="W183" s="160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348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22.5" outlineLevel="1" x14ac:dyDescent="0.2">
      <c r="A184" s="172">
        <v>67</v>
      </c>
      <c r="B184" s="173" t="s">
        <v>355</v>
      </c>
      <c r="C184" s="189" t="s">
        <v>356</v>
      </c>
      <c r="D184" s="174" t="s">
        <v>231</v>
      </c>
      <c r="E184" s="175">
        <v>21.153269999999999</v>
      </c>
      <c r="F184" s="176">
        <v>0</v>
      </c>
      <c r="G184" s="177">
        <f>ROUND(E184*F184,2)</f>
        <v>0</v>
      </c>
      <c r="H184" s="176">
        <v>0</v>
      </c>
      <c r="I184" s="177">
        <f>ROUND(E184*H184,2)</f>
        <v>0</v>
      </c>
      <c r="J184" s="176">
        <v>25.4</v>
      </c>
      <c r="K184" s="177">
        <f>ROUND(E184*J184,2)</f>
        <v>537.29</v>
      </c>
      <c r="L184" s="177">
        <v>21</v>
      </c>
      <c r="M184" s="177">
        <f>G184*(1+L184/100)</f>
        <v>0</v>
      </c>
      <c r="N184" s="177">
        <v>0</v>
      </c>
      <c r="O184" s="177">
        <f>ROUND(E184*N184,2)</f>
        <v>0</v>
      </c>
      <c r="P184" s="177">
        <v>0</v>
      </c>
      <c r="Q184" s="177">
        <f>ROUND(E184*P184,2)</f>
        <v>0</v>
      </c>
      <c r="R184" s="177" t="s">
        <v>196</v>
      </c>
      <c r="S184" s="177" t="s">
        <v>126</v>
      </c>
      <c r="T184" s="178" t="s">
        <v>126</v>
      </c>
      <c r="U184" s="160">
        <v>0.105</v>
      </c>
      <c r="V184" s="160">
        <f>ROUND(E184*U184,2)</f>
        <v>2.2200000000000002</v>
      </c>
      <c r="W184" s="160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348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254" t="s">
        <v>357</v>
      </c>
      <c r="D185" s="255"/>
      <c r="E185" s="255"/>
      <c r="F185" s="255"/>
      <c r="G185" s="255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215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79">
        <v>68</v>
      </c>
      <c r="B186" s="180" t="s">
        <v>358</v>
      </c>
      <c r="C186" s="191" t="s">
        <v>359</v>
      </c>
      <c r="D186" s="181" t="s">
        <v>231</v>
      </c>
      <c r="E186" s="182">
        <v>10.576639999999999</v>
      </c>
      <c r="F186" s="183">
        <v>0</v>
      </c>
      <c r="G186" s="184">
        <f>ROUND(E186*F186,2)</f>
        <v>0</v>
      </c>
      <c r="H186" s="183">
        <v>0</v>
      </c>
      <c r="I186" s="184">
        <f>ROUND(E186*H186,2)</f>
        <v>0</v>
      </c>
      <c r="J186" s="183">
        <v>1200</v>
      </c>
      <c r="K186" s="184">
        <f>ROUND(E186*J186,2)</f>
        <v>12691.97</v>
      </c>
      <c r="L186" s="184">
        <v>21</v>
      </c>
      <c r="M186" s="184">
        <f>G186*(1+L186/100)</f>
        <v>0</v>
      </c>
      <c r="N186" s="184">
        <v>0</v>
      </c>
      <c r="O186" s="184">
        <f>ROUND(E186*N186,2)</f>
        <v>0</v>
      </c>
      <c r="P186" s="184">
        <v>0</v>
      </c>
      <c r="Q186" s="184">
        <f>ROUND(E186*P186,2)</f>
        <v>0</v>
      </c>
      <c r="R186" s="184" t="s">
        <v>196</v>
      </c>
      <c r="S186" s="184" t="s">
        <v>126</v>
      </c>
      <c r="T186" s="185" t="s">
        <v>126</v>
      </c>
      <c r="U186" s="160">
        <v>0</v>
      </c>
      <c r="V186" s="160">
        <f>ROUND(E186*U186,2)</f>
        <v>0</v>
      </c>
      <c r="W186" s="160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348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x14ac:dyDescent="0.2">
      <c r="A187" s="166" t="s">
        <v>120</v>
      </c>
      <c r="B187" s="167" t="s">
        <v>93</v>
      </c>
      <c r="C187" s="188" t="s">
        <v>27</v>
      </c>
      <c r="D187" s="168"/>
      <c r="E187" s="169"/>
      <c r="F187" s="170"/>
      <c r="G187" s="170">
        <f>SUMIF(AG188:AG197,"&lt;&gt;NOR",G188:G197)</f>
        <v>0</v>
      </c>
      <c r="H187" s="170"/>
      <c r="I187" s="170">
        <f>SUM(I188:I197)</f>
        <v>10000</v>
      </c>
      <c r="J187" s="170"/>
      <c r="K187" s="170">
        <f>SUM(K188:K197)</f>
        <v>41152.69</v>
      </c>
      <c r="L187" s="170"/>
      <c r="M187" s="170">
        <f>SUM(M188:M197)</f>
        <v>0</v>
      </c>
      <c r="N187" s="170"/>
      <c r="O187" s="170">
        <f>SUM(O188:O197)</f>
        <v>0</v>
      </c>
      <c r="P187" s="170"/>
      <c r="Q187" s="170">
        <f>SUM(Q188:Q197)</f>
        <v>0</v>
      </c>
      <c r="R187" s="170"/>
      <c r="S187" s="170"/>
      <c r="T187" s="171"/>
      <c r="U187" s="165"/>
      <c r="V187" s="165">
        <f>SUM(V188:V197)</f>
        <v>0</v>
      </c>
      <c r="W187" s="165"/>
      <c r="AG187" t="s">
        <v>121</v>
      </c>
    </row>
    <row r="188" spans="1:60" outlineLevel="1" x14ac:dyDescent="0.2">
      <c r="A188" s="172">
        <v>69</v>
      </c>
      <c r="B188" s="173" t="s">
        <v>360</v>
      </c>
      <c r="C188" s="189" t="s">
        <v>361</v>
      </c>
      <c r="D188" s="174" t="s">
        <v>362</v>
      </c>
      <c r="E188" s="175">
        <v>1</v>
      </c>
      <c r="F188" s="176">
        <v>0</v>
      </c>
      <c r="G188" s="177">
        <f>ROUND(E188*F188,2)</f>
        <v>0</v>
      </c>
      <c r="H188" s="176">
        <v>0</v>
      </c>
      <c r="I188" s="177">
        <f>ROUND(E188*H188,2)</f>
        <v>0</v>
      </c>
      <c r="J188" s="176">
        <v>14101.79</v>
      </c>
      <c r="K188" s="177">
        <f>ROUND(E188*J188,2)</f>
        <v>14101.79</v>
      </c>
      <c r="L188" s="177">
        <v>21</v>
      </c>
      <c r="M188" s="177">
        <f>G188*(1+L188/100)</f>
        <v>0</v>
      </c>
      <c r="N188" s="177">
        <v>0</v>
      </c>
      <c r="O188" s="177">
        <f>ROUND(E188*N188,2)</f>
        <v>0</v>
      </c>
      <c r="P188" s="177">
        <v>0</v>
      </c>
      <c r="Q188" s="177">
        <f>ROUND(E188*P188,2)</f>
        <v>0</v>
      </c>
      <c r="R188" s="177"/>
      <c r="S188" s="177" t="s">
        <v>126</v>
      </c>
      <c r="T188" s="178" t="s">
        <v>191</v>
      </c>
      <c r="U188" s="160">
        <v>0</v>
      </c>
      <c r="V188" s="160">
        <f>ROUND(E188*U188,2)</f>
        <v>0</v>
      </c>
      <c r="W188" s="160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363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58"/>
      <c r="B189" s="159"/>
      <c r="C189" s="254" t="s">
        <v>364</v>
      </c>
      <c r="D189" s="255"/>
      <c r="E189" s="255"/>
      <c r="F189" s="255"/>
      <c r="G189" s="255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215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72">
        <v>70</v>
      </c>
      <c r="B190" s="173" t="s">
        <v>365</v>
      </c>
      <c r="C190" s="189" t="s">
        <v>366</v>
      </c>
      <c r="D190" s="174" t="s">
        <v>362</v>
      </c>
      <c r="E190" s="175">
        <v>1</v>
      </c>
      <c r="F190" s="176">
        <v>0</v>
      </c>
      <c r="G190" s="177">
        <f>ROUND(E190*F190,2)</f>
        <v>0</v>
      </c>
      <c r="H190" s="176">
        <v>0</v>
      </c>
      <c r="I190" s="177">
        <f>ROUND(E190*H190,2)</f>
        <v>0</v>
      </c>
      <c r="J190" s="176">
        <v>7050.9</v>
      </c>
      <c r="K190" s="177">
        <f>ROUND(E190*J190,2)</f>
        <v>7050.9</v>
      </c>
      <c r="L190" s="177">
        <v>21</v>
      </c>
      <c r="M190" s="177">
        <f>G190*(1+L190/100)</f>
        <v>0</v>
      </c>
      <c r="N190" s="177">
        <v>0</v>
      </c>
      <c r="O190" s="177">
        <f>ROUND(E190*N190,2)</f>
        <v>0</v>
      </c>
      <c r="P190" s="177">
        <v>0</v>
      </c>
      <c r="Q190" s="177">
        <f>ROUND(E190*P190,2)</f>
        <v>0</v>
      </c>
      <c r="R190" s="177"/>
      <c r="S190" s="177" t="s">
        <v>126</v>
      </c>
      <c r="T190" s="178" t="s">
        <v>191</v>
      </c>
      <c r="U190" s="160">
        <v>0</v>
      </c>
      <c r="V190" s="160">
        <f>ROUND(E190*U190,2)</f>
        <v>0</v>
      </c>
      <c r="W190" s="160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363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22.5" outlineLevel="1" x14ac:dyDescent="0.2">
      <c r="A191" s="158"/>
      <c r="B191" s="159"/>
      <c r="C191" s="254" t="s">
        <v>367</v>
      </c>
      <c r="D191" s="255"/>
      <c r="E191" s="255"/>
      <c r="F191" s="255"/>
      <c r="G191" s="255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215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86" t="str">
        <f>C191</f>
        <v>Náklady na ztížené provádění stavebních prací v důsledku nepřerušeného provozu na staveništi nebo v případech nepřerušeného provozu v objektech v nichž se stavební práce provádí.</v>
      </c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2">
        <v>71</v>
      </c>
      <c r="B192" s="173" t="s">
        <v>368</v>
      </c>
      <c r="C192" s="189" t="s">
        <v>369</v>
      </c>
      <c r="D192" s="174" t="s">
        <v>362</v>
      </c>
      <c r="E192" s="175">
        <v>1</v>
      </c>
      <c r="F192" s="176">
        <v>0</v>
      </c>
      <c r="G192" s="177">
        <f>ROUND(E192*F192,2)</f>
        <v>0</v>
      </c>
      <c r="H192" s="176">
        <v>0</v>
      </c>
      <c r="I192" s="177">
        <f>ROUND(E192*H192,2)</f>
        <v>0</v>
      </c>
      <c r="J192" s="176">
        <v>10000</v>
      </c>
      <c r="K192" s="177">
        <f>ROUND(E192*J192,2)</f>
        <v>10000</v>
      </c>
      <c r="L192" s="177">
        <v>21</v>
      </c>
      <c r="M192" s="177">
        <f>G192*(1+L192/100)</f>
        <v>0</v>
      </c>
      <c r="N192" s="177">
        <v>0</v>
      </c>
      <c r="O192" s="177">
        <f>ROUND(E192*N192,2)</f>
        <v>0</v>
      </c>
      <c r="P192" s="177">
        <v>0</v>
      </c>
      <c r="Q192" s="177">
        <f>ROUND(E192*P192,2)</f>
        <v>0</v>
      </c>
      <c r="R192" s="177"/>
      <c r="S192" s="177" t="s">
        <v>126</v>
      </c>
      <c r="T192" s="178" t="s">
        <v>191</v>
      </c>
      <c r="U192" s="160">
        <v>0</v>
      </c>
      <c r="V192" s="160">
        <f>ROUND(E192*U192,2)</f>
        <v>0</v>
      </c>
      <c r="W192" s="160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370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22.5" outlineLevel="1" x14ac:dyDescent="0.2">
      <c r="A193" s="158"/>
      <c r="B193" s="159"/>
      <c r="C193" s="254" t="s">
        <v>371</v>
      </c>
      <c r="D193" s="255"/>
      <c r="E193" s="255"/>
      <c r="F193" s="255"/>
      <c r="G193" s="255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 t="s">
        <v>215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86" t="str">
        <f>C193</f>
        <v>Náklady zhotovitele, související s prováděním zkoušek a revizí předepsaných technickými normami nebo objednatelem a které jsou pro provedení díla nezbytné.</v>
      </c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72">
        <v>72</v>
      </c>
      <c r="B194" s="173" t="s">
        <v>372</v>
      </c>
      <c r="C194" s="189" t="s">
        <v>373</v>
      </c>
      <c r="D194" s="174" t="s">
        <v>362</v>
      </c>
      <c r="E194" s="175">
        <v>1</v>
      </c>
      <c r="F194" s="176">
        <v>0</v>
      </c>
      <c r="G194" s="177">
        <f>ROUND(E194*F194,2)</f>
        <v>0</v>
      </c>
      <c r="H194" s="176">
        <v>10000</v>
      </c>
      <c r="I194" s="177">
        <f>ROUND(E194*H194,2)</f>
        <v>10000</v>
      </c>
      <c r="J194" s="176">
        <v>0</v>
      </c>
      <c r="K194" s="177">
        <f>ROUND(E194*J194,2)</f>
        <v>0</v>
      </c>
      <c r="L194" s="177">
        <v>21</v>
      </c>
      <c r="M194" s="177">
        <f>G194*(1+L194/100)</f>
        <v>0</v>
      </c>
      <c r="N194" s="177">
        <v>0</v>
      </c>
      <c r="O194" s="177">
        <f>ROUND(E194*N194,2)</f>
        <v>0</v>
      </c>
      <c r="P194" s="177">
        <v>0</v>
      </c>
      <c r="Q194" s="177">
        <f>ROUND(E194*P194,2)</f>
        <v>0</v>
      </c>
      <c r="R194" s="177"/>
      <c r="S194" s="177" t="s">
        <v>126</v>
      </c>
      <c r="T194" s="178" t="s">
        <v>191</v>
      </c>
      <c r="U194" s="160">
        <v>0</v>
      </c>
      <c r="V194" s="160">
        <f>ROUND(E194*U194,2)</f>
        <v>0</v>
      </c>
      <c r="W194" s="160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370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58"/>
      <c r="B195" s="159"/>
      <c r="C195" s="254" t="s">
        <v>374</v>
      </c>
      <c r="D195" s="255"/>
      <c r="E195" s="255"/>
      <c r="F195" s="255"/>
      <c r="G195" s="255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215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72">
        <v>73</v>
      </c>
      <c r="B196" s="173" t="s">
        <v>375</v>
      </c>
      <c r="C196" s="189" t="s">
        <v>376</v>
      </c>
      <c r="D196" s="174" t="s">
        <v>362</v>
      </c>
      <c r="E196" s="175">
        <v>1</v>
      </c>
      <c r="F196" s="176">
        <v>0</v>
      </c>
      <c r="G196" s="177">
        <f>ROUND(E196*F196,2)</f>
        <v>0</v>
      </c>
      <c r="H196" s="176">
        <v>0</v>
      </c>
      <c r="I196" s="177">
        <f>ROUND(E196*H196,2)</f>
        <v>0</v>
      </c>
      <c r="J196" s="176">
        <v>10000</v>
      </c>
      <c r="K196" s="177">
        <f>ROUND(E196*J196,2)</f>
        <v>10000</v>
      </c>
      <c r="L196" s="177">
        <v>21</v>
      </c>
      <c r="M196" s="177">
        <f>G196*(1+L196/100)</f>
        <v>0</v>
      </c>
      <c r="N196" s="177">
        <v>0</v>
      </c>
      <c r="O196" s="177">
        <f>ROUND(E196*N196,2)</f>
        <v>0</v>
      </c>
      <c r="P196" s="177">
        <v>0</v>
      </c>
      <c r="Q196" s="177">
        <f>ROUND(E196*P196,2)</f>
        <v>0</v>
      </c>
      <c r="R196" s="177"/>
      <c r="S196" s="177" t="s">
        <v>126</v>
      </c>
      <c r="T196" s="178" t="s">
        <v>191</v>
      </c>
      <c r="U196" s="160">
        <v>0</v>
      </c>
      <c r="V196" s="160">
        <f>ROUND(E196*U196,2)</f>
        <v>0</v>
      </c>
      <c r="W196" s="160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370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254" t="s">
        <v>377</v>
      </c>
      <c r="D197" s="255"/>
      <c r="E197" s="255"/>
      <c r="F197" s="255"/>
      <c r="G197" s="255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 t="s">
        <v>215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x14ac:dyDescent="0.2">
      <c r="A198" s="5"/>
      <c r="B198" s="6"/>
      <c r="C198" s="193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AE198">
        <v>15</v>
      </c>
      <c r="AF198">
        <v>21</v>
      </c>
    </row>
    <row r="199" spans="1:60" x14ac:dyDescent="0.2">
      <c r="A199" s="154"/>
      <c r="B199" s="155" t="s">
        <v>29</v>
      </c>
      <c r="C199" s="194"/>
      <c r="D199" s="156"/>
      <c r="E199" s="157"/>
      <c r="F199" s="157"/>
      <c r="G199" s="187">
        <f>G8+G18+G30+G49+G53+G56+G63+G78+G88+G91+G111+G118+G125+G134+G143+G147+G159+G178+G187</f>
        <v>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AE199">
        <f>SUMIF(L7:L197,AE198,G7:G197)</f>
        <v>0</v>
      </c>
      <c r="AF199">
        <f>SUMIF(L7:L197,AF198,G7:G197)</f>
        <v>0</v>
      </c>
      <c r="AG199" t="s">
        <v>378</v>
      </c>
    </row>
    <row r="200" spans="1:60" x14ac:dyDescent="0.2">
      <c r="C200" s="195"/>
      <c r="D200" s="142"/>
      <c r="AG200" t="s">
        <v>379</v>
      </c>
    </row>
    <row r="201" spans="1:60" x14ac:dyDescent="0.2">
      <c r="D201" s="142"/>
    </row>
    <row r="202" spans="1:60" x14ac:dyDescent="0.2">
      <c r="D202" s="142"/>
    </row>
    <row r="203" spans="1:60" x14ac:dyDescent="0.2">
      <c r="D203" s="142"/>
    </row>
    <row r="204" spans="1:60" x14ac:dyDescent="0.2">
      <c r="D204" s="142"/>
    </row>
    <row r="205" spans="1:60" x14ac:dyDescent="0.2">
      <c r="D205" s="142"/>
    </row>
    <row r="206" spans="1:60" x14ac:dyDescent="0.2">
      <c r="D206" s="142"/>
    </row>
    <row r="207" spans="1:60" x14ac:dyDescent="0.2">
      <c r="D207" s="142"/>
    </row>
    <row r="208" spans="1:60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algorithmName="SHA-512" hashValue="mmN/sry56xRt6T1j8CCiVkBxpWxROOLGs3/elQLDiSHWMTQ5M/ABNm/RxoJLcPLAlZnVfJpF84AQEb5JeFCEnQ==" saltValue="Tx1AZXNcECI0/Wmqn9Gppg==" spinCount="100000" sheet="1"/>
  <mergeCells count="34">
    <mergeCell ref="C191:G191"/>
    <mergeCell ref="C193:G193"/>
    <mergeCell ref="C195:G195"/>
    <mergeCell ref="C197:G197"/>
    <mergeCell ref="C133:G133"/>
    <mergeCell ref="C172:G172"/>
    <mergeCell ref="C180:G180"/>
    <mergeCell ref="C182:G182"/>
    <mergeCell ref="C185:G185"/>
    <mergeCell ref="C189:G189"/>
    <mergeCell ref="C131:G131"/>
    <mergeCell ref="C60:G60"/>
    <mergeCell ref="C67:G67"/>
    <mergeCell ref="C70:G70"/>
    <mergeCell ref="C77:G77"/>
    <mergeCell ref="C85:G85"/>
    <mergeCell ref="C90:G90"/>
    <mergeCell ref="C110:G110"/>
    <mergeCell ref="C117:G117"/>
    <mergeCell ref="C127:G127"/>
    <mergeCell ref="C128:G128"/>
    <mergeCell ref="C130:G130"/>
    <mergeCell ref="C51:G51"/>
    <mergeCell ref="A1:G1"/>
    <mergeCell ref="C2:G2"/>
    <mergeCell ref="C3:G3"/>
    <mergeCell ref="C4:G4"/>
    <mergeCell ref="C10:G10"/>
    <mergeCell ref="C13:G13"/>
    <mergeCell ref="C20:G20"/>
    <mergeCell ref="C24:G24"/>
    <mergeCell ref="C32:G32"/>
    <mergeCell ref="C37:G37"/>
    <mergeCell ref="C41:G4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56" t="s">
        <v>39</v>
      </c>
      <c r="B2" s="256"/>
      <c r="C2" s="256"/>
      <c r="D2" s="256"/>
      <c r="E2" s="256"/>
      <c r="F2" s="256"/>
      <c r="G2" s="256"/>
    </row>
  </sheetData>
  <sheetProtection algorithmName="SHA-512" hashValue="O62TLkG1UR2Xupx5sBajGkW/bT3DwUaQ1ggNh/HsP9ImW35XK3lvBYVqE/Sfr+gO7K/Cy2RVc0VD9NEob9xG7Q==" saltValue="tlRwk0RFOcpQfiUmQn0PX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001 201 Pol</vt:lpstr>
      <vt:lpstr>Pokyny pro vyplnění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'001 201 Pol'!Názvy_tisku</vt:lpstr>
      <vt:lpstr>oadresa</vt:lpstr>
      <vt:lpstr>Stavba!Objednatel</vt:lpstr>
      <vt:lpstr>Stavba!Objekt</vt:lpstr>
      <vt:lpstr>'001 201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Novotný</dc:creator>
  <cp:lastModifiedBy>karlstejn</cp:lastModifiedBy>
  <cp:lastPrinted>2017-02-20T11:26:08Z</cp:lastPrinted>
  <dcterms:created xsi:type="dcterms:W3CDTF">2009-04-08T07:15:50Z</dcterms:created>
  <dcterms:modified xsi:type="dcterms:W3CDTF">2018-02-09T06:17:19Z</dcterms:modified>
</cp:coreProperties>
</file>