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lstejn_2\Desktop\"/>
    </mc:Choice>
  </mc:AlternateContent>
  <xr:revisionPtr revIDLastSave="0" documentId="8_{2A3D33F8-4B0B-498A-A765-728FF272B1DC}" xr6:coauthVersionLast="31" xr6:coauthVersionMax="31" xr10:uidLastSave="{00000000-0000-0000-0000-000000000000}"/>
  <bookViews>
    <workbookView xWindow="0" yWindow="0" windowWidth="18870" windowHeight="7650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Pol'!$A$1:$U$90</definedName>
    <definedName name="_xlnm.Print_Area" localSheetId="1">Stavba!$A$1:$J$57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79017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4" i="1" l="1"/>
  <c r="AC80" i="12"/>
  <c r="F39" i="1" s="1"/>
  <c r="G9" i="12"/>
  <c r="I9" i="12"/>
  <c r="K9" i="12"/>
  <c r="M9" i="12"/>
  <c r="O9" i="12"/>
  <c r="Q9" i="12"/>
  <c r="U9" i="12"/>
  <c r="G10" i="12"/>
  <c r="I10" i="12"/>
  <c r="K10" i="12"/>
  <c r="O10" i="12"/>
  <c r="Q10" i="12"/>
  <c r="U10" i="12"/>
  <c r="G13" i="12"/>
  <c r="M13" i="12" s="1"/>
  <c r="I13" i="12"/>
  <c r="K13" i="12"/>
  <c r="O13" i="12"/>
  <c r="Q13" i="12"/>
  <c r="U13" i="12"/>
  <c r="G20" i="12"/>
  <c r="M20" i="12" s="1"/>
  <c r="I20" i="12"/>
  <c r="K20" i="12"/>
  <c r="O20" i="12"/>
  <c r="Q20" i="12"/>
  <c r="U20" i="12"/>
  <c r="G22" i="12"/>
  <c r="M22" i="12" s="1"/>
  <c r="I22" i="12"/>
  <c r="K22" i="12"/>
  <c r="O22" i="12"/>
  <c r="Q22" i="12"/>
  <c r="U22" i="12"/>
  <c r="G23" i="12"/>
  <c r="M23" i="12" s="1"/>
  <c r="I23" i="12"/>
  <c r="K23" i="12"/>
  <c r="O23" i="12"/>
  <c r="Q23" i="12"/>
  <c r="U23" i="12"/>
  <c r="G24" i="12"/>
  <c r="I24" i="12"/>
  <c r="K24" i="12"/>
  <c r="M24" i="12"/>
  <c r="O24" i="12"/>
  <c r="Q24" i="12"/>
  <c r="U24" i="12"/>
  <c r="G25" i="12"/>
  <c r="M25" i="12" s="1"/>
  <c r="I25" i="12"/>
  <c r="K25" i="12"/>
  <c r="O25" i="12"/>
  <c r="Q25" i="12"/>
  <c r="U25" i="12"/>
  <c r="G26" i="12"/>
  <c r="I26" i="12"/>
  <c r="K26" i="12"/>
  <c r="M26" i="12"/>
  <c r="O26" i="12"/>
  <c r="Q26" i="12"/>
  <c r="U26" i="12"/>
  <c r="G28" i="12"/>
  <c r="M28" i="12" s="1"/>
  <c r="I28" i="12"/>
  <c r="K28" i="12"/>
  <c r="O28" i="12"/>
  <c r="Q28" i="12"/>
  <c r="U28" i="12"/>
  <c r="G30" i="12"/>
  <c r="I30" i="12"/>
  <c r="K30" i="12"/>
  <c r="M30" i="12"/>
  <c r="O30" i="12"/>
  <c r="Q30" i="12"/>
  <c r="U30" i="12"/>
  <c r="G32" i="12"/>
  <c r="I32" i="12"/>
  <c r="K32" i="12"/>
  <c r="M32" i="12"/>
  <c r="O32" i="12"/>
  <c r="Q32" i="12"/>
  <c r="U32" i="12"/>
  <c r="G34" i="12"/>
  <c r="I34" i="12"/>
  <c r="K34" i="12"/>
  <c r="O34" i="12"/>
  <c r="Q34" i="12"/>
  <c r="U34" i="12"/>
  <c r="G36" i="12"/>
  <c r="I36" i="12"/>
  <c r="K36" i="12"/>
  <c r="M36" i="12"/>
  <c r="O36" i="12"/>
  <c r="Q36" i="12"/>
  <c r="U36" i="12"/>
  <c r="G37" i="12"/>
  <c r="M37" i="12" s="1"/>
  <c r="I37" i="12"/>
  <c r="K37" i="12"/>
  <c r="O37" i="12"/>
  <c r="Q37" i="12"/>
  <c r="U37" i="12"/>
  <c r="G38" i="12"/>
  <c r="M38" i="12" s="1"/>
  <c r="I38" i="12"/>
  <c r="K38" i="12"/>
  <c r="O38" i="12"/>
  <c r="Q38" i="12"/>
  <c r="U38" i="12"/>
  <c r="G39" i="12"/>
  <c r="M39" i="12" s="1"/>
  <c r="I39" i="12"/>
  <c r="K39" i="12"/>
  <c r="O39" i="12"/>
  <c r="Q39" i="12"/>
  <c r="U39" i="12"/>
  <c r="G40" i="12"/>
  <c r="I40" i="12"/>
  <c r="K40" i="12"/>
  <c r="M40" i="12"/>
  <c r="O40" i="12"/>
  <c r="Q40" i="12"/>
  <c r="U40" i="12"/>
  <c r="G43" i="12"/>
  <c r="M43" i="12" s="1"/>
  <c r="I43" i="12"/>
  <c r="K43" i="12"/>
  <c r="O43" i="12"/>
  <c r="Q43" i="12"/>
  <c r="U43" i="12"/>
  <c r="G45" i="12"/>
  <c r="I45" i="12"/>
  <c r="K45" i="12"/>
  <c r="M45" i="12"/>
  <c r="O45" i="12"/>
  <c r="Q45" i="12"/>
  <c r="U45" i="12"/>
  <c r="G47" i="12"/>
  <c r="M47" i="12" s="1"/>
  <c r="I47" i="12"/>
  <c r="K47" i="12"/>
  <c r="O47" i="12"/>
  <c r="Q47" i="12"/>
  <c r="U47" i="12"/>
  <c r="G49" i="12"/>
  <c r="G48" i="12" s="1"/>
  <c r="I52" i="1" s="1"/>
  <c r="I49" i="12"/>
  <c r="K49" i="12"/>
  <c r="O49" i="12"/>
  <c r="Q49" i="12"/>
  <c r="U49" i="12"/>
  <c r="U48" i="12" s="1"/>
  <c r="G51" i="12"/>
  <c r="I51" i="12"/>
  <c r="K51" i="12"/>
  <c r="M51" i="12"/>
  <c r="O51" i="12"/>
  <c r="Q51" i="12"/>
  <c r="U51" i="12"/>
  <c r="G53" i="12"/>
  <c r="M53" i="12" s="1"/>
  <c r="I53" i="12"/>
  <c r="K53" i="12"/>
  <c r="O53" i="12"/>
  <c r="Q53" i="12"/>
  <c r="U53" i="12"/>
  <c r="G55" i="12"/>
  <c r="I55" i="12"/>
  <c r="K55" i="12"/>
  <c r="O55" i="12"/>
  <c r="Q55" i="12"/>
  <c r="U55" i="12"/>
  <c r="G58" i="12"/>
  <c r="M58" i="12" s="1"/>
  <c r="I58" i="12"/>
  <c r="K58" i="12"/>
  <c r="O58" i="12"/>
  <c r="Q58" i="12"/>
  <c r="U58" i="12"/>
  <c r="G61" i="12"/>
  <c r="M61" i="12" s="1"/>
  <c r="I61" i="12"/>
  <c r="K61" i="12"/>
  <c r="O61" i="12"/>
  <c r="Q61" i="12"/>
  <c r="U61" i="12"/>
  <c r="G62" i="12"/>
  <c r="I62" i="12"/>
  <c r="K62" i="12"/>
  <c r="M62" i="12"/>
  <c r="O62" i="12"/>
  <c r="Q62" i="12"/>
  <c r="U62" i="12"/>
  <c r="G63" i="12"/>
  <c r="M63" i="12" s="1"/>
  <c r="I63" i="12"/>
  <c r="K63" i="12"/>
  <c r="O63" i="12"/>
  <c r="Q63" i="12"/>
  <c r="U63" i="12"/>
  <c r="G64" i="12"/>
  <c r="M64" i="12" s="1"/>
  <c r="I64" i="12"/>
  <c r="K64" i="12"/>
  <c r="O64" i="12"/>
  <c r="Q64" i="12"/>
  <c r="U64" i="12"/>
  <c r="G65" i="12"/>
  <c r="M65" i="12" s="1"/>
  <c r="I65" i="12"/>
  <c r="K65" i="12"/>
  <c r="O65" i="12"/>
  <c r="Q65" i="12"/>
  <c r="U65" i="12"/>
  <c r="G66" i="12"/>
  <c r="M66" i="12" s="1"/>
  <c r="I66" i="12"/>
  <c r="K66" i="12"/>
  <c r="O66" i="12"/>
  <c r="Q66" i="12"/>
  <c r="U66" i="12"/>
  <c r="G67" i="12"/>
  <c r="M67" i="12" s="1"/>
  <c r="I67" i="12"/>
  <c r="K67" i="12"/>
  <c r="O67" i="12"/>
  <c r="Q67" i="12"/>
  <c r="U67" i="12"/>
  <c r="I68" i="12"/>
  <c r="G69" i="12"/>
  <c r="G68" i="12" s="1"/>
  <c r="I69" i="12"/>
  <c r="K69" i="12"/>
  <c r="K68" i="12" s="1"/>
  <c r="O69" i="12"/>
  <c r="O68" i="12" s="1"/>
  <c r="Q69" i="12"/>
  <c r="Q68" i="12" s="1"/>
  <c r="U69" i="12"/>
  <c r="U68" i="12" s="1"/>
  <c r="G72" i="12"/>
  <c r="G71" i="12" s="1"/>
  <c r="I55" i="1" s="1"/>
  <c r="I17" i="1" s="1"/>
  <c r="I72" i="12"/>
  <c r="K72" i="12"/>
  <c r="O72" i="12"/>
  <c r="O71" i="12" s="1"/>
  <c r="Q72" i="12"/>
  <c r="U72" i="12"/>
  <c r="G75" i="12"/>
  <c r="M75" i="12" s="1"/>
  <c r="I75" i="12"/>
  <c r="I71" i="12" s="1"/>
  <c r="K75" i="12"/>
  <c r="O75" i="12"/>
  <c r="Q75" i="12"/>
  <c r="U75" i="12"/>
  <c r="G77" i="12"/>
  <c r="I77" i="12"/>
  <c r="I76" i="12" s="1"/>
  <c r="K77" i="12"/>
  <c r="M77" i="12"/>
  <c r="O77" i="12"/>
  <c r="Q77" i="12"/>
  <c r="U77" i="12"/>
  <c r="G78" i="12"/>
  <c r="G76" i="12" s="1"/>
  <c r="I56" i="1" s="1"/>
  <c r="I19" i="1" s="1"/>
  <c r="I78" i="12"/>
  <c r="K78" i="12"/>
  <c r="O78" i="12"/>
  <c r="O76" i="12" s="1"/>
  <c r="Q78" i="12"/>
  <c r="U78" i="12"/>
  <c r="I20" i="1"/>
  <c r="I18" i="1"/>
  <c r="AZ44" i="1"/>
  <c r="AZ43" i="1"/>
  <c r="G27" i="1"/>
  <c r="J28" i="1"/>
  <c r="J26" i="1"/>
  <c r="G38" i="1"/>
  <c r="F38" i="1"/>
  <c r="H32" i="1"/>
  <c r="J23" i="1"/>
  <c r="J24" i="1"/>
  <c r="J25" i="1"/>
  <c r="J27" i="1"/>
  <c r="E24" i="1"/>
  <c r="E26" i="1"/>
  <c r="F40" i="1" l="1"/>
  <c r="G23" i="1" s="1"/>
  <c r="G24" i="1" s="1"/>
  <c r="G29" i="1" s="1"/>
  <c r="K54" i="12"/>
  <c r="O31" i="12"/>
  <c r="U76" i="12"/>
  <c r="U71" i="12"/>
  <c r="Q54" i="12"/>
  <c r="I54" i="12"/>
  <c r="O54" i="12"/>
  <c r="K48" i="12"/>
  <c r="G31" i="12"/>
  <c r="I51" i="1" s="1"/>
  <c r="G8" i="12"/>
  <c r="AD80" i="12"/>
  <c r="G39" i="1" s="1"/>
  <c r="G40" i="1" s="1"/>
  <c r="G25" i="1" s="1"/>
  <c r="G26" i="1" s="1"/>
  <c r="K31" i="12"/>
  <c r="Q31" i="12"/>
  <c r="I31" i="12"/>
  <c r="K8" i="12"/>
  <c r="Q8" i="12"/>
  <c r="I8" i="12"/>
  <c r="O8" i="12"/>
  <c r="Q71" i="12"/>
  <c r="U54" i="12"/>
  <c r="K76" i="12"/>
  <c r="Q76" i="12"/>
  <c r="K71" i="12"/>
  <c r="G54" i="12"/>
  <c r="I53" i="1" s="1"/>
  <c r="Q48" i="12"/>
  <c r="I48" i="12"/>
  <c r="O48" i="12"/>
  <c r="U31" i="12"/>
  <c r="U8" i="12"/>
  <c r="M78" i="12"/>
  <c r="M76" i="12" s="1"/>
  <c r="M72" i="12"/>
  <c r="M71" i="12" s="1"/>
  <c r="M69" i="12"/>
  <c r="M68" i="12" s="1"/>
  <c r="M55" i="12"/>
  <c r="M54" i="12" s="1"/>
  <c r="M49" i="12"/>
  <c r="M48" i="12" s="1"/>
  <c r="M34" i="12"/>
  <c r="M31" i="12" s="1"/>
  <c r="M10" i="12"/>
  <c r="M8" i="12" s="1"/>
  <c r="G80" i="12" l="1"/>
  <c r="I50" i="1"/>
  <c r="G28" i="1"/>
  <c r="H39" i="1"/>
  <c r="H40" i="1" l="1"/>
  <c r="I39" i="1"/>
  <c r="I40" i="1" s="1"/>
  <c r="J39" i="1" s="1"/>
  <c r="J40" i="1" s="1"/>
  <c r="I16" i="1"/>
  <c r="I21" i="1" s="1"/>
  <c r="I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<sst xmlns="http://schemas.openxmlformats.org/spreadsheetml/2006/main" count="368" uniqueCount="212">
  <si>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</si>
  <si>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</si>
  <si>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</si>
  <si>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</si>
  <si>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</si>
  <si>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</si>
  <si>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</si>
  <si>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</si>
  <si>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</si>
  <si>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</si>
  <si>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</si>
  <si>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</si>
  <si>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</si>
  <si>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</si>
  <si>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</si>
  <si>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</si>
  <si>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</si>
  <si>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</si>
  <si>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</si>
  <si>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</si>
  <si>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</si>
  <si>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</si>
  <si>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</si>
  <si>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</si>
  <si>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</si>
  <si>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</si>
  <si>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</si>
  <si>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</si>
  <si>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</si>
  <si>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</si>
  <si>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</si>
  <si>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</si>
  <si>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</si>
  <si>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</si>
  <si>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</si>
  <si>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</si>
  <si>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</si>
  <si>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</si>
  <si>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</si>
  <si>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</si>
  <si>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</si>
  <si>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</si>
  <si>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</si>
  <si>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Karlštejn 185</t>
  </si>
  <si>
    <t>Rozpočet:</t>
  </si>
  <si>
    <t>Misto</t>
  </si>
  <si>
    <t>Opravy objektu úřadu městyse Karlštejn</t>
  </si>
  <si>
    <t>Celkem za stavbu</t>
  </si>
  <si>
    <t>CZK</t>
  </si>
  <si>
    <t xml:space="preserve">Popis rozpočtu:  - </t>
  </si>
  <si>
    <t>Specifikace obsahuje seznam prací a dodávek pro realizaci stavebních úprav dle projektové dokumentace "OPRAVY OBJEKTU ÚŘADU MĚSTYSE KARLŠTEJN - část c) - ÚPRAVY NÁDVOŘÍ".</t>
  </si>
  <si>
    <t>Všechna zařízení, výrobky a materiály musí splňovat navrhované výkonové a funkční parametry stanovené tímto projektem. Dodávka se předpokládá včetně souvisejícího doplňkového materiálu tak, aby celé zařízení bylo funkční a splňovalo včechny předpisy, které se na ně vztahují. Materiály, které jsou stanovenými výrobky ve smyslu nařízení vlády č.163/2002 Sb. musí mít doloženy zhotovitelem stavby doklady o tom, že bylo k těmto výrobkům vydáno prohlášení o shodě výrobcem či dodavatelem.</t>
  </si>
  <si>
    <t>Rekapitulace dílů</t>
  </si>
  <si>
    <t>Typ dílu</t>
  </si>
  <si>
    <t>1</t>
  </si>
  <si>
    <t>Zemní práce</t>
  </si>
  <si>
    <t>5</t>
  </si>
  <si>
    <t>Komunikace</t>
  </si>
  <si>
    <t>8</t>
  </si>
  <si>
    <t>Trubní vedení</t>
  </si>
  <si>
    <t>91</t>
  </si>
  <si>
    <t>Doplňující práce na komunikaci</t>
  </si>
  <si>
    <t>99</t>
  </si>
  <si>
    <t>Staveništní přesun hmot</t>
  </si>
  <si>
    <t>711</t>
  </si>
  <si>
    <t>Izolace proti vodě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</si>
  <si>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</si>
  <si>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</si>
  <si>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</si>
  <si>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</si>
  <si>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</si>
  <si>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</si>
  <si>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</si>
  <si>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</si>
  <si>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</si>
  <si>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</si>
  <si>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</si>
  <si>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</si>
  <si>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</si>
  <si>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</si>
  <si>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</si>
  <si>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</si>
  <si>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</si>
  <si>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</si>
  <si>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</si>
  <si>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</si>
  <si>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</si>
  <si>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</si>
  <si>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</si>
  <si>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</si>
  <si>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</si>
  <si>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</si>
  <si>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</si>
  <si>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</si>
  <si>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</si>
  <si>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113107131R00</t>
  </si>
  <si>
    <t>Odstranění podkladu pl.200 m2, bet.prostý tl.15 cm</t>
  </si>
  <si>
    <t>m2</t>
  </si>
  <si>
    <t>POL1_0</t>
  </si>
  <si>
    <t>122101102R00</t>
  </si>
  <si>
    <t>Odkopávky nezapažené v hor. 2 do 1000 m3, včetně naložení na dopr.prostředek</t>
  </si>
  <si>
    <t>m3</t>
  </si>
  <si>
    <t>vozovka 615 m2, hl.0,55 m: 615*0,55</t>
  </si>
  <si>
    <t>VV</t>
  </si>
  <si>
    <t>chodníky a vegetace 97 m2, hl. 0,24 m: 97*0,24</t>
  </si>
  <si>
    <t>139601102R00</t>
  </si>
  <si>
    <t>Ruční výkop jam, rýh a šachet v hornině tř. 3, s přehozením do 5 m a naložením na dopr. prostřede</t>
  </si>
  <si>
    <t>hl.dna -1,5 (po odstranění betonu hl. 1,2 m pod terén):</t>
  </si>
  <si>
    <t>(3,86+1,37+6,43+2,16+2,16+6,48+3,87+1,42+12,81+4,32+1,29)*1,2</t>
  </si>
  <si>
    <t>západní strana - hl.pod terénem po odstranění betonu 1,0m:</t>
  </si>
  <si>
    <t>10,79*1</t>
  </si>
  <si>
    <t>pažený výkop, hl. dna po odstranění betonu 3,0 m pod terén:</t>
  </si>
  <si>
    <t>(8,46+3)*3</t>
  </si>
  <si>
    <t>151101102R00</t>
  </si>
  <si>
    <t>Pažení a rozepření stěn rýh - příložné - hl. do 4m, zřízení</t>
  </si>
  <si>
    <t>8,46*3+3*3</t>
  </si>
  <si>
    <t>151101112R00</t>
  </si>
  <si>
    <t>Odstranění paženi stěn rýh - příložné - hl. do 4 m</t>
  </si>
  <si>
    <t>162701105R08</t>
  </si>
  <si>
    <t>Vodorovné přemístění výkopku z hor.1-4 do 10000 m, kapacita 8 t, bez naložení a rozprost</t>
  </si>
  <si>
    <t>199000002R00</t>
  </si>
  <si>
    <t>Poplatek za skládku horniny 1- 4</t>
  </si>
  <si>
    <t>174101102R00</t>
  </si>
  <si>
    <t>Zásyp ruční se zhutněním</t>
  </si>
  <si>
    <t>175101101RT2</t>
  </si>
  <si>
    <t>Obsyp potrubí bez prohození sypaniny, s dodáním štěrkopísku frakce 0 - 22 mm</t>
  </si>
  <si>
    <t>0,4*0,6*(11,3+13,7)</t>
  </si>
  <si>
    <t>181301102R00</t>
  </si>
  <si>
    <t>Rozprostření ornice, rovina, tl. 10-15 cm,do 500m2</t>
  </si>
  <si>
    <t>28,5+8+13+8+300</t>
  </si>
  <si>
    <t>10364200</t>
  </si>
  <si>
    <t>Ornice pro pozemkové úpravy - dodávka</t>
  </si>
  <si>
    <t>POL3_0</t>
  </si>
  <si>
    <t>564251111R00</t>
  </si>
  <si>
    <t>Podklad ze štěrkopísku po zhutnění tloušťky 15 cm, rozprostření, vlhčení, zhutnění</t>
  </si>
  <si>
    <t xml:space="preserve">vozovka a parkovací místa: 615 </t>
  </si>
  <si>
    <t>564231111R00</t>
  </si>
  <si>
    <t>Podklad ze štěrkopísku po zhutnění tloušťky 10 cm, rozprostření, vlhčení, zhutnění</t>
  </si>
  <si>
    <t>chodníky: 73</t>
  </si>
  <si>
    <t>564772111R00</t>
  </si>
  <si>
    <t>Podklad z kam.drceného 32-63 s výplň.kamen. 25 cm, rozprostření, vlhčení a zhutnění</t>
  </si>
  <si>
    <t>596215021R00</t>
  </si>
  <si>
    <t>Kladení zámkové dlažby tl. 6 cm do drtě tl. 4 cm</t>
  </si>
  <si>
    <t>596215041R00</t>
  </si>
  <si>
    <t>Kladení zámkové dlažby tl. 8 cm do drtě tl. 5 cm</t>
  </si>
  <si>
    <t>59245268</t>
  </si>
  <si>
    <t>Dlažba betonová skladebná pískovcová  20x10x6</t>
  </si>
  <si>
    <t>59245299</t>
  </si>
  <si>
    <t>Dlažba betonová přírodní skladba 20x16,5x8</t>
  </si>
  <si>
    <t>pojezdové plochy (615 minus parkovací místa): 615</t>
  </si>
  <si>
    <t>parkovací místa: -(34,56+97,44+53,5)</t>
  </si>
  <si>
    <t>59245282</t>
  </si>
  <si>
    <t>Dlažba betonová barevná skladba 20x16,5x8</t>
  </si>
  <si>
    <t>parkovací místa: 34,56+97,44+53,5</t>
  </si>
  <si>
    <t>597101030RAA</t>
  </si>
  <si>
    <t>Žlab odvodňovací polymerbeton, zatížení C250, včetně dodávky roštu a žlabu a obetonování</t>
  </si>
  <si>
    <t>m</t>
  </si>
  <si>
    <t>POL2_0</t>
  </si>
  <si>
    <t>36+3+13</t>
  </si>
  <si>
    <t>597103010RAA</t>
  </si>
  <si>
    <t xml:space="preserve">Vpusť k žlabu polymerbetonová C 250 kN, včetně dodávky vpusti s košíkem </t>
  </si>
  <si>
    <t>kus</t>
  </si>
  <si>
    <t>721176222R00</t>
  </si>
  <si>
    <t>Potrubí KG svodné (ležaté) v zemi DN 100 x 3,2 mm</t>
  </si>
  <si>
    <t>2,5+2,15+2,15+2,5+1,5+0,5</t>
  </si>
  <si>
    <t>721176224R00</t>
  </si>
  <si>
    <t>Potrubí KG svodné (ležaté) v zemi DN 150 x 4,0 mm</t>
  </si>
  <si>
    <t>6,4+7,3</t>
  </si>
  <si>
    <t>721242110RT1</t>
  </si>
  <si>
    <t>Lapač střešních splavenin PP -DN 100, kloub, zápachová klapka, koš na listí</t>
  </si>
  <si>
    <t>916561111R00</t>
  </si>
  <si>
    <t>Osazení záhon.obrubníků do lože z B 12,5 s opěrou, se zatřením a zalitím spár cem. maltou</t>
  </si>
  <si>
    <t>záhonové obrubníky: 4,88+6,33+3,46+4,6+3,9+1,32+1,58+1,1+8,24+0,71</t>
  </si>
  <si>
    <t>19,72+4,8</t>
  </si>
  <si>
    <t>917762111R00</t>
  </si>
  <si>
    <t>Osazení ležat. obrub. bet. s opěrou, lože z B 12,5, se zatřením lože, vyplň a zalití spár cem. maltou</t>
  </si>
  <si>
    <t>silniční obrubník: 4,8+1,75+25,2+1,60+6,20+5,45+4,8+3,15+2,8+9,5+3,5</t>
  </si>
  <si>
    <t>4,8+20,5+4,8+2,4+4,8+5,7+6,45+2,65+22,15+2,65+1,8</t>
  </si>
  <si>
    <t>914001111R00</t>
  </si>
  <si>
    <t>Montáž svislých dopr.značek na sloupky, konzoly</t>
  </si>
  <si>
    <t>59217504</t>
  </si>
  <si>
    <t>Obrubník silniční beton. přírodní 100x15/12x25 cm</t>
  </si>
  <si>
    <t>59217335</t>
  </si>
  <si>
    <t>Obrubník zahradní  1000/50/250 mm</t>
  </si>
  <si>
    <t>40445014.A</t>
  </si>
  <si>
    <t>Značka uprav přednost P8 500/500  fól 1, EG 7letá</t>
  </si>
  <si>
    <t>40445005.A</t>
  </si>
  <si>
    <t>Značka uprav přednost P7 500  fólie 1, EG 7letá</t>
  </si>
  <si>
    <t>40445050.A</t>
  </si>
  <si>
    <t>Značka dopr inf IP 11-13 500/700 fól1, EG7letá</t>
  </si>
  <si>
    <t>40445020.A</t>
  </si>
  <si>
    <t>Značka doprav zákazová B1-B34 500 fól 1, EG 7letá</t>
  </si>
  <si>
    <t>998223011R00</t>
  </si>
  <si>
    <t>Přesun hmot, pozemní komunikace, kryt dlážděný</t>
  </si>
  <si>
    <t>t</t>
  </si>
  <si>
    <t>745,30377+48,66294</t>
  </si>
  <si>
    <t>711470020RAB</t>
  </si>
  <si>
    <t>Izolace proti vodě fólií,ochranná textilie, svislá, fólie nopová PEHD tl. 1 mm, š.2m, nopy 20 mm</t>
  </si>
  <si>
    <t>(9,8+1,4+3,9+4,5+1,2+2+1,2+4,5+3,9+10,8+3,4+1,3)*1,5</t>
  </si>
  <si>
    <t>(8,5+6)*3,5</t>
  </si>
  <si>
    <t>998711101R00</t>
  </si>
  <si>
    <t>Přesun hmot pro izolace proti vodě, výšky do 6 m</t>
  </si>
  <si>
    <t>VRN1</t>
  </si>
  <si>
    <t>Kompletační činnost zhotovitele</t>
  </si>
  <si>
    <t xml:space="preserve"> </t>
  </si>
  <si>
    <t>POL99_0</t>
  </si>
  <si>
    <t>VRN2</t>
  </si>
  <si>
    <t>Zařízení staveniště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</si>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</sst>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7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4" fillId="0" borderId="0" xfId="0" applyFon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49" fontId="3" fillId="0" borderId="26" xfId="0" applyNumberFormat="1" applyFont="1" applyBorder="1" applyAlignment="1">
      <alignment vertical="center"/>
    </xf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3" fillId="5" borderId="10" xfId="0" applyFont="1" applyFill="1" applyBorder="1"/>
    <xf numFmtId="0" fontId="3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5" borderId="39" xfId="0" applyNumberFormat="1" applyFont="1" applyFill="1" applyBorder="1" applyAlignment="1">
      <alignment horizontal="center"/>
    </xf>
    <xf numFmtId="4" fontId="3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4" xfId="0" applyFont="1" applyBorder="1" applyAlignment="1">
      <alignment vertical="top" shrinkToFit="1"/>
    </xf>
    <xf numFmtId="0" fontId="17" fillId="0" borderId="33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18" fillId="0" borderId="34" xfId="0" applyNumberFormat="1" applyFont="1" applyBorder="1" applyAlignment="1">
      <alignment vertical="top" wrapText="1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7" fillId="0" borderId="33" xfId="0" applyNumberFormat="1" applyFont="1" applyBorder="1" applyAlignment="1">
      <alignment vertical="top" shrinkToFit="1"/>
    </xf>
    <xf numFmtId="164" fontId="18" fillId="0" borderId="33" xfId="0" applyNumberFormat="1" applyFont="1" applyBorder="1" applyAlignment="1">
      <alignment vertical="top" wrapText="1" shrinkToFit="1"/>
    </xf>
    <xf numFmtId="164" fontId="0" fillId="3" borderId="39" xfId="0" applyNumberFormat="1" applyFill="1" applyBorder="1" applyAlignment="1">
      <alignment vertical="top" shrinkToFit="1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8" xfId="0" applyFont="1" applyBorder="1" applyAlignment="1">
      <alignment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0" fontId="17" fillId="0" borderId="39" xfId="0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4" fontId="5" fillId="3" borderId="22" xfId="0" applyNumberFormat="1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3" fillId="5" borderId="39" xfId="0" applyNumberFormat="1" applyFont="1" applyFill="1" applyBorder="1" applyAlignment="1"/>
    <xf numFmtId="4" fontId="3" fillId="0" borderId="33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39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0" fillId="0" borderId="0" xfId="0" applyNumberFormat="1" applyAlignment="1">
      <alignment wrapText="1"/>
    </xf>
    <xf numFmtId="0" fontId="16" fillId="3" borderId="35" xfId="0" applyFont="1" applyFill="1" applyBorder="1" applyAlignment="1">
      <alignment horizontal="center" vertical="center" wrapText="1"/>
    </xf>
    <xf numFmtId="4" fontId="3" fillId="0" borderId="35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03" t="s">
        <v>39</v>
      </c>
      <c r="B2" s="203"/>
      <c r="C2" s="203"/>
      <c r="D2" s="203"/>
      <c r="E2" s="203"/>
      <c r="F2" s="203"/>
      <c r="G2" s="20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AZ60"/>
  <sheetViews>
    <sheetView showGridLines="0" topLeftCell="B36" zoomScaleNormal="100" zoomScaleSheetLayoutView="75" workbookViewId="0">
      <selection activeCell="G24" sqref="G24:I24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 x14ac:dyDescent="0.2">
      <c r="A1" s="73" t="s">
        <v>36</v>
      </c>
      <c r="B1" s="236" t="s">
        <v>42</v>
      </c>
      <c r="C1" s="237"/>
      <c r="D1" s="237"/>
      <c r="E1" s="237"/>
      <c r="F1" s="237"/>
      <c r="G1" s="237"/>
      <c r="H1" s="237"/>
      <c r="I1" s="237"/>
      <c r="J1" s="238"/>
    </row>
    <row r="2" spans="1:15" ht="23.25" customHeight="1" x14ac:dyDescent="0.2">
      <c r="A2" s="4"/>
      <c r="B2" s="81" t="s">
        <v>40</v>
      </c>
      <c r="C2" s="82"/>
      <c r="D2" s="221" t="s">
        <v>46</v>
      </c>
      <c r="E2" s="222"/>
      <c r="F2" s="222"/>
      <c r="G2" s="222"/>
      <c r="H2" s="222"/>
      <c r="I2" s="222"/>
      <c r="J2" s="223"/>
      <c r="O2" s="2"/>
    </row>
    <row r="3" spans="1:15" ht="23.25" customHeight="1" x14ac:dyDescent="0.2">
      <c r="A3" s="4"/>
      <c r="B3" s="83" t="s">
        <v>45</v>
      </c>
      <c r="C3" s="84"/>
      <c r="D3" s="249" t="s">
        <v>43</v>
      </c>
      <c r="E3" s="250"/>
      <c r="F3" s="250"/>
      <c r="G3" s="250"/>
      <c r="H3" s="250"/>
      <c r="I3" s="250"/>
      <c r="J3" s="251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/>
      <c r="E5" s="26"/>
      <c r="F5" s="26"/>
      <c r="G5" s="26"/>
      <c r="H5" s="28" t="s">
        <v>33</v>
      </c>
      <c r="I5" s="91"/>
      <c r="J5" s="11"/>
    </row>
    <row r="6" spans="1:15" ht="15.75" customHeight="1" x14ac:dyDescent="0.2">
      <c r="A6" s="4"/>
      <c r="B6" s="41"/>
      <c r="C6" s="26"/>
      <c r="D6" s="91"/>
      <c r="E6" s="26"/>
      <c r="F6" s="26"/>
      <c r="G6" s="26"/>
      <c r="H6" s="28" t="s">
        <v>34</v>
      </c>
      <c r="I6" s="91"/>
      <c r="J6" s="11"/>
    </row>
    <row r="7" spans="1:15" ht="15.75" customHeight="1" x14ac:dyDescent="0.2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28"/>
      <c r="E11" s="228"/>
      <c r="F11" s="228"/>
      <c r="G11" s="228"/>
      <c r="H11" s="28" t="s">
        <v>33</v>
      </c>
      <c r="I11" s="94"/>
      <c r="J11" s="11"/>
    </row>
    <row r="12" spans="1:15" ht="15.75" customHeight="1" x14ac:dyDescent="0.2">
      <c r="A12" s="4"/>
      <c r="B12" s="41"/>
      <c r="C12" s="26"/>
      <c r="D12" s="247"/>
      <c r="E12" s="247"/>
      <c r="F12" s="247"/>
      <c r="G12" s="247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/>
      <c r="D13" s="248"/>
      <c r="E13" s="248"/>
      <c r="F13" s="248"/>
      <c r="G13" s="248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7"/>
      <c r="F15" s="227"/>
      <c r="G15" s="245"/>
      <c r="H15" s="245"/>
      <c r="I15" s="245" t="s">
        <v>28</v>
      </c>
      <c r="J15" s="246"/>
    </row>
    <row r="16" spans="1:15" ht="23.25" customHeight="1" x14ac:dyDescent="0.2">
      <c r="A16" s="142" t="s">
        <v>23</v>
      </c>
      <c r="B16" s="143" t="s">
        <v>23</v>
      </c>
      <c r="C16" s="58"/>
      <c r="D16" s="59"/>
      <c r="E16" s="224"/>
      <c r="F16" s="225"/>
      <c r="G16" s="224"/>
      <c r="H16" s="225"/>
      <c r="I16" s="224">
        <f>SUMIF(F50:F56,A16,I50:I56)+SUMIF(F50:F56,"PSU",I50:I56)</f>
        <v>0</v>
      </c>
      <c r="J16" s="226"/>
    </row>
    <row r="17" spans="1:10" ht="23.25" customHeight="1" x14ac:dyDescent="0.2">
      <c r="A17" s="142" t="s">
        <v>24</v>
      </c>
      <c r="B17" s="143" t="s">
        <v>24</v>
      </c>
      <c r="C17" s="58"/>
      <c r="D17" s="59"/>
      <c r="E17" s="224"/>
      <c r="F17" s="225"/>
      <c r="G17" s="224"/>
      <c r="H17" s="225"/>
      <c r="I17" s="224">
        <f>SUMIF(F50:F56,A17,I50:I56)</f>
        <v>0</v>
      </c>
      <c r="J17" s="226"/>
    </row>
    <row r="18" spans="1:10" ht="23.25" customHeight="1" x14ac:dyDescent="0.2">
      <c r="A18" s="142" t="s">
        <v>25</v>
      </c>
      <c r="B18" s="143" t="s">
        <v>25</v>
      </c>
      <c r="C18" s="58"/>
      <c r="D18" s="59"/>
      <c r="E18" s="224"/>
      <c r="F18" s="225"/>
      <c r="G18" s="224"/>
      <c r="H18" s="225"/>
      <c r="I18" s="224">
        <f>SUMIF(F50:F56,A18,I50:I56)</f>
        <v>0</v>
      </c>
      <c r="J18" s="226"/>
    </row>
    <row r="19" spans="1:10" ht="23.25" customHeight="1" x14ac:dyDescent="0.2">
      <c r="A19" s="142" t="s">
        <v>66</v>
      </c>
      <c r="B19" s="143" t="s">
        <v>26</v>
      </c>
      <c r="C19" s="58"/>
      <c r="D19" s="59"/>
      <c r="E19" s="224"/>
      <c r="F19" s="225"/>
      <c r="G19" s="224"/>
      <c r="H19" s="225"/>
      <c r="I19" s="224">
        <f>SUMIF(F50:F56,A19,I50:I56)</f>
        <v>0</v>
      </c>
      <c r="J19" s="226"/>
    </row>
    <row r="20" spans="1:10" ht="23.25" customHeight="1" x14ac:dyDescent="0.2">
      <c r="A20" s="142" t="s">
        <v>67</v>
      </c>
      <c r="B20" s="143" t="s">
        <v>27</v>
      </c>
      <c r="C20" s="58"/>
      <c r="D20" s="59"/>
      <c r="E20" s="224"/>
      <c r="F20" s="225"/>
      <c r="G20" s="224"/>
      <c r="H20" s="225"/>
      <c r="I20" s="224">
        <f>SUMIF(F50:F56,A20,I50:I56)</f>
        <v>0</v>
      </c>
      <c r="J20" s="226"/>
    </row>
    <row r="21" spans="1:10" ht="23.25" customHeight="1" x14ac:dyDescent="0.2">
      <c r="A21" s="4"/>
      <c r="B21" s="74" t="s">
        <v>28</v>
      </c>
      <c r="C21" s="75"/>
      <c r="D21" s="76"/>
      <c r="E21" s="234"/>
      <c r="F21" s="243"/>
      <c r="G21" s="234"/>
      <c r="H21" s="243"/>
      <c r="I21" s="234">
        <f>SUM(I16:J20)</f>
        <v>0</v>
      </c>
      <c r="J21" s="235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32">
        <f>ZakladDPHSniVypocet</f>
        <v>0</v>
      </c>
      <c r="H23" s="233"/>
      <c r="I23" s="233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30">
        <f>ZakladDPHSni*SazbaDPH1/100</f>
        <v>0</v>
      </c>
      <c r="H24" s="231"/>
      <c r="I24" s="231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32">
        <f>ZakladDPHZaklVypocet</f>
        <v>0</v>
      </c>
      <c r="H25" s="233"/>
      <c r="I25" s="233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9">
        <f>ZakladDPHZakl*SazbaDPH2/100</f>
        <v>0</v>
      </c>
      <c r="H26" s="240"/>
      <c r="I26" s="240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41">
        <f>0</f>
        <v>0</v>
      </c>
      <c r="H27" s="241"/>
      <c r="I27" s="241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44">
        <f>ZakladDPHSniVypocet+ZakladDPHZaklVypocet</f>
        <v>0</v>
      </c>
      <c r="H28" s="244"/>
      <c r="I28" s="244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42">
        <f>ZakladDPHSni+DPHSni+ZakladDPHZakl+DPHZakl+Zaokrouhleni</f>
        <v>0</v>
      </c>
      <c r="H29" s="242"/>
      <c r="I29" s="242"/>
      <c r="J29" s="119" t="s">
        <v>48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43200</v>
      </c>
      <c r="I32" s="39"/>
      <c r="J32" s="12"/>
    </row>
    <row r="33" spans="1:52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52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52" ht="12.75" customHeight="1" x14ac:dyDescent="0.2">
      <c r="A35" s="4"/>
      <c r="B35" s="4"/>
      <c r="C35" s="5"/>
      <c r="D35" s="229" t="s">
        <v>2</v>
      </c>
      <c r="E35" s="229"/>
      <c r="F35" s="5"/>
      <c r="G35" s="45"/>
      <c r="H35" s="13" t="s">
        <v>3</v>
      </c>
      <c r="I35" s="45"/>
      <c r="J35" s="12"/>
    </row>
    <row r="36" spans="1:52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52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52" ht="25.5" hidden="1" customHeight="1" x14ac:dyDescent="0.2">
      <c r="A39" s="97">
        <v>1</v>
      </c>
      <c r="B39" s="103"/>
      <c r="C39" s="211"/>
      <c r="D39" s="212"/>
      <c r="E39" s="212"/>
      <c r="F39" s="108">
        <f>' Pol'!AC80</f>
        <v>0</v>
      </c>
      <c r="G39" s="109">
        <f>' Pol'!AD80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52" ht="25.5" hidden="1" customHeight="1" x14ac:dyDescent="0.2">
      <c r="A40" s="97"/>
      <c r="B40" s="213" t="s">
        <v>47</v>
      </c>
      <c r="C40" s="214"/>
      <c r="D40" s="214"/>
      <c r="E40" s="215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2" spans="1:52" x14ac:dyDescent="0.2">
      <c r="B42" t="s">
        <v>49</v>
      </c>
    </row>
    <row r="43" spans="1:52" ht="25.5" x14ac:dyDescent="0.2">
      <c r="B43" s="216" t="s">
        <v>50</v>
      </c>
      <c r="C43" s="216"/>
      <c r="D43" s="216"/>
      <c r="E43" s="216"/>
      <c r="F43" s="216"/>
      <c r="G43" s="216"/>
      <c r="H43" s="216"/>
      <c r="I43" s="216"/>
      <c r="J43" s="216"/>
      <c r="AZ43" s="120" t="str">
        <f>B43</f>
        <v>Specifikace obsahuje seznam prací a dodávek pro realizaci stavebních úprav dle projektové dokumentace "OPRAVY OBJEKTU ÚŘADU MĚSTYSE KARLŠTEJN - část c) - ÚPRAVY NÁDVOŘÍ".</v>
      </c>
    </row>
    <row r="44" spans="1:52" ht="63.75" x14ac:dyDescent="0.2">
      <c r="B44" s="216" t="s">
        <v>51</v>
      </c>
      <c r="C44" s="216"/>
      <c r="D44" s="216"/>
      <c r="E44" s="216"/>
      <c r="F44" s="216"/>
      <c r="G44" s="216"/>
      <c r="H44" s="216"/>
      <c r="I44" s="216"/>
      <c r="J44" s="216"/>
      <c r="AZ44" s="120" t="str">
        <f>B44</f>
        <v>Všechna zařízení, výrobky a materiály musí splňovat navrhované výkonové a funkční parametry stanovené tímto projektem. Dodávka se předpokládá včetně souvisejícího doplňkového materiálu tak, aby celé zařízení bylo funkční a splňovalo včechny předpisy, které se na ně vztahují. Materiály, které jsou stanovenými výrobky ve smyslu nařízení vlády č.163/2002 Sb. musí mít doloženy zhotovitelem stavby doklady o tom, že bylo k těmto výrobkům vydáno prohlášení o shodě výrobcem či dodavatelem.</v>
      </c>
    </row>
    <row r="47" spans="1:52" ht="15.75" x14ac:dyDescent="0.25">
      <c r="B47" s="121" t="s">
        <v>52</v>
      </c>
    </row>
    <row r="49" spans="1:10" ht="25.5" customHeight="1" x14ac:dyDescent="0.2">
      <c r="A49" s="122"/>
      <c r="B49" s="126" t="s">
        <v>16</v>
      </c>
      <c r="C49" s="126" t="s">
        <v>5</v>
      </c>
      <c r="D49" s="127"/>
      <c r="E49" s="127"/>
      <c r="F49" s="130" t="s">
        <v>53</v>
      </c>
      <c r="G49" s="130"/>
      <c r="H49" s="130"/>
      <c r="I49" s="217" t="s">
        <v>28</v>
      </c>
      <c r="J49" s="217"/>
    </row>
    <row r="50" spans="1:10" ht="25.5" customHeight="1" x14ac:dyDescent="0.2">
      <c r="A50" s="123"/>
      <c r="B50" s="131" t="s">
        <v>54</v>
      </c>
      <c r="C50" s="219" t="s">
        <v>55</v>
      </c>
      <c r="D50" s="220"/>
      <c r="E50" s="220"/>
      <c r="F50" s="133" t="s">
        <v>23</v>
      </c>
      <c r="G50" s="134"/>
      <c r="H50" s="134"/>
      <c r="I50" s="218">
        <f>' Pol'!G8</f>
        <v>0</v>
      </c>
      <c r="J50" s="218"/>
    </row>
    <row r="51" spans="1:10" ht="25.5" customHeight="1" x14ac:dyDescent="0.2">
      <c r="A51" s="123"/>
      <c r="B51" s="125" t="s">
        <v>56</v>
      </c>
      <c r="C51" s="206" t="s">
        <v>57</v>
      </c>
      <c r="D51" s="207"/>
      <c r="E51" s="207"/>
      <c r="F51" s="135" t="s">
        <v>23</v>
      </c>
      <c r="G51" s="136"/>
      <c r="H51" s="136"/>
      <c r="I51" s="205">
        <f>' Pol'!G31</f>
        <v>0</v>
      </c>
      <c r="J51" s="205"/>
    </row>
    <row r="52" spans="1:10" ht="25.5" customHeight="1" x14ac:dyDescent="0.2">
      <c r="A52" s="123"/>
      <c r="B52" s="125" t="s">
        <v>58</v>
      </c>
      <c r="C52" s="206" t="s">
        <v>59</v>
      </c>
      <c r="D52" s="207"/>
      <c r="E52" s="207"/>
      <c r="F52" s="135" t="s">
        <v>23</v>
      </c>
      <c r="G52" s="136"/>
      <c r="H52" s="136"/>
      <c r="I52" s="205">
        <f>' Pol'!G48</f>
        <v>0</v>
      </c>
      <c r="J52" s="205"/>
    </row>
    <row r="53" spans="1:10" ht="25.5" customHeight="1" x14ac:dyDescent="0.2">
      <c r="A53" s="123"/>
      <c r="B53" s="125" t="s">
        <v>60</v>
      </c>
      <c r="C53" s="206" t="s">
        <v>61</v>
      </c>
      <c r="D53" s="207"/>
      <c r="E53" s="207"/>
      <c r="F53" s="135" t="s">
        <v>23</v>
      </c>
      <c r="G53" s="136"/>
      <c r="H53" s="136"/>
      <c r="I53" s="205">
        <f>' Pol'!G54</f>
        <v>0</v>
      </c>
      <c r="J53" s="205"/>
    </row>
    <row r="54" spans="1:10" ht="25.5" customHeight="1" x14ac:dyDescent="0.2">
      <c r="A54" s="123"/>
      <c r="B54" s="125" t="s">
        <v>62</v>
      </c>
      <c r="C54" s="206" t="s">
        <v>63</v>
      </c>
      <c r="D54" s="207"/>
      <c r="E54" s="207"/>
      <c r="F54" s="135" t="s">
        <v>23</v>
      </c>
      <c r="G54" s="136"/>
      <c r="H54" s="136"/>
      <c r="I54" s="205">
        <f>' Pol'!G68</f>
        <v>0</v>
      </c>
      <c r="J54" s="205"/>
    </row>
    <row r="55" spans="1:10" ht="25.5" customHeight="1" x14ac:dyDescent="0.2">
      <c r="A55" s="123"/>
      <c r="B55" s="125" t="s">
        <v>64</v>
      </c>
      <c r="C55" s="206" t="s">
        <v>65</v>
      </c>
      <c r="D55" s="207"/>
      <c r="E55" s="207"/>
      <c r="F55" s="135" t="s">
        <v>24</v>
      </c>
      <c r="G55" s="136"/>
      <c r="H55" s="136"/>
      <c r="I55" s="205">
        <f>' Pol'!G71</f>
        <v>0</v>
      </c>
      <c r="J55" s="205"/>
    </row>
    <row r="56" spans="1:10" ht="25.5" customHeight="1" x14ac:dyDescent="0.2">
      <c r="A56" s="123"/>
      <c r="B56" s="132" t="s">
        <v>66</v>
      </c>
      <c r="C56" s="209" t="s">
        <v>26</v>
      </c>
      <c r="D56" s="210"/>
      <c r="E56" s="210"/>
      <c r="F56" s="137" t="s">
        <v>66</v>
      </c>
      <c r="G56" s="138"/>
      <c r="H56" s="138"/>
      <c r="I56" s="208">
        <f>' Pol'!G76</f>
        <v>0</v>
      </c>
      <c r="J56" s="208"/>
    </row>
    <row r="57" spans="1:10" ht="25.5" customHeight="1" x14ac:dyDescent="0.2">
      <c r="A57" s="124"/>
      <c r="B57" s="128" t="s">
        <v>1</v>
      </c>
      <c r="C57" s="128"/>
      <c r="D57" s="129"/>
      <c r="E57" s="129"/>
      <c r="F57" s="139"/>
      <c r="G57" s="140"/>
      <c r="H57" s="140"/>
      <c r="I57" s="204">
        <f>SUM(I50:I56)</f>
        <v>0</v>
      </c>
      <c r="J57" s="204"/>
    </row>
    <row r="58" spans="1:10" x14ac:dyDescent="0.2">
      <c r="F58" s="141"/>
      <c r="G58" s="96"/>
      <c r="H58" s="141"/>
      <c r="I58" s="96"/>
      <c r="J58" s="96"/>
    </row>
    <row r="59" spans="1:10" x14ac:dyDescent="0.2">
      <c r="F59" s="141"/>
      <c r="G59" s="96"/>
      <c r="H59" s="141"/>
      <c r="I59" s="96"/>
      <c r="J59" s="96"/>
    </row>
    <row r="60" spans="1:10" x14ac:dyDescent="0.2">
      <c r="F60" s="141"/>
      <c r="G60" s="96"/>
      <c r="H60" s="141"/>
      <c r="I60" s="96"/>
      <c r="J60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5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50:J50"/>
    <mergeCell ref="C50:E5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B43:J43"/>
    <mergeCell ref="B44:J44"/>
    <mergeCell ref="I49:J49"/>
    <mergeCell ref="I51:J51"/>
    <mergeCell ref="C51:E51"/>
    <mergeCell ref="I52:J52"/>
    <mergeCell ref="C52:E52"/>
    <mergeCell ref="I53:J53"/>
    <mergeCell ref="C53:E53"/>
    <mergeCell ref="I57:J57"/>
    <mergeCell ref="I54:J54"/>
    <mergeCell ref="C54:E54"/>
    <mergeCell ref="I55:J55"/>
    <mergeCell ref="C55:E55"/>
    <mergeCell ref="I56:J56"/>
    <mergeCell ref="C56:E56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4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52" t="s">
        <v>6</v>
      </c>
      <c r="B1" s="252"/>
      <c r="C1" s="253"/>
      <c r="D1" s="252"/>
      <c r="E1" s="252"/>
      <c r="F1" s="252"/>
      <c r="G1" s="252"/>
    </row>
    <row r="2" spans="1:7" ht="24.95" customHeight="1" x14ac:dyDescent="0.2">
      <c r="A2" s="79" t="s">
        <v>41</v>
      </c>
      <c r="B2" s="78"/>
      <c r="C2" s="254"/>
      <c r="D2" s="254"/>
      <c r="E2" s="254"/>
      <c r="F2" s="254"/>
      <c r="G2" s="255"/>
    </row>
    <row r="3" spans="1:7" ht="24.95" hidden="1" customHeight="1" x14ac:dyDescent="0.2">
      <c r="A3" s="79" t="s">
        <v>7</v>
      </c>
      <c r="B3" s="78"/>
      <c r="C3" s="254"/>
      <c r="D3" s="254"/>
      <c r="E3" s="254"/>
      <c r="F3" s="254"/>
      <c r="G3" s="255"/>
    </row>
    <row r="4" spans="1:7" ht="24.95" hidden="1" customHeight="1" x14ac:dyDescent="0.2">
      <c r="A4" s="79" t="s">
        <v>8</v>
      </c>
      <c r="B4" s="78"/>
      <c r="C4" s="254"/>
      <c r="D4" s="254"/>
      <c r="E4" s="254"/>
      <c r="F4" s="254"/>
      <c r="G4" s="255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90"/>
  <sheetViews>
    <sheetView tabSelected="1" topLeftCell="A27" workbookViewId="0">
      <selection activeCell="F96" sqref="F96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6" max="21" width="0" hidden="1" customWidth="1"/>
    <col min="29" max="39" width="0" hidden="1" customWidth="1"/>
  </cols>
  <sheetData>
    <row r="1" spans="1:60" ht="15.75" customHeight="1" x14ac:dyDescent="0.25">
      <c r="A1" s="256" t="s">
        <v>6</v>
      </c>
      <c r="B1" s="256"/>
      <c r="C1" s="256"/>
      <c r="D1" s="256"/>
      <c r="E1" s="256"/>
      <c r="F1" s="256"/>
      <c r="G1" s="256"/>
      <c r="AE1" t="s">
        <v>69</v>
      </c>
    </row>
    <row r="2" spans="1:60" ht="24.95" customHeight="1" x14ac:dyDescent="0.2">
      <c r="A2" s="146" t="s">
        <v>68</v>
      </c>
      <c r="B2" s="144"/>
      <c r="C2" s="257" t="s">
        <v>46</v>
      </c>
      <c r="D2" s="258"/>
      <c r="E2" s="258"/>
      <c r="F2" s="258"/>
      <c r="G2" s="259"/>
      <c r="AE2" t="s">
        <v>70</v>
      </c>
    </row>
    <row r="3" spans="1:60" ht="24.95" customHeight="1" x14ac:dyDescent="0.2">
      <c r="A3" s="147" t="s">
        <v>7</v>
      </c>
      <c r="B3" s="145"/>
      <c r="C3" s="260" t="s">
        <v>43</v>
      </c>
      <c r="D3" s="261"/>
      <c r="E3" s="261"/>
      <c r="F3" s="261"/>
      <c r="G3" s="262"/>
      <c r="AE3" t="s">
        <v>71</v>
      </c>
    </row>
    <row r="4" spans="1:60" ht="24.95" hidden="1" customHeight="1" x14ac:dyDescent="0.2">
      <c r="A4" s="147" t="s">
        <v>8</v>
      </c>
      <c r="B4" s="145"/>
      <c r="C4" s="260"/>
      <c r="D4" s="261"/>
      <c r="E4" s="261"/>
      <c r="F4" s="261"/>
      <c r="G4" s="262"/>
      <c r="AE4" t="s">
        <v>72</v>
      </c>
    </row>
    <row r="5" spans="1:60" hidden="1" x14ac:dyDescent="0.2">
      <c r="A5" s="148" t="s">
        <v>73</v>
      </c>
      <c r="B5" s="149"/>
      <c r="C5" s="150"/>
      <c r="D5" s="151"/>
      <c r="E5" s="151"/>
      <c r="F5" s="151"/>
      <c r="G5" s="152"/>
      <c r="AE5" t="s">
        <v>74</v>
      </c>
    </row>
    <row r="7" spans="1:60" ht="38.25" x14ac:dyDescent="0.2">
      <c r="A7" s="157" t="s">
        <v>75</v>
      </c>
      <c r="B7" s="158" t="s">
        <v>76</v>
      </c>
      <c r="C7" s="158" t="s">
        <v>77</v>
      </c>
      <c r="D7" s="157" t="s">
        <v>78</v>
      </c>
      <c r="E7" s="157" t="s">
        <v>79</v>
      </c>
      <c r="F7" s="153" t="s">
        <v>80</v>
      </c>
      <c r="G7" s="176" t="s">
        <v>28</v>
      </c>
      <c r="H7" s="177" t="s">
        <v>29</v>
      </c>
      <c r="I7" s="177" t="s">
        <v>81</v>
      </c>
      <c r="J7" s="177" t="s">
        <v>30</v>
      </c>
      <c r="K7" s="177" t="s">
        <v>82</v>
      </c>
      <c r="L7" s="177" t="s">
        <v>83</v>
      </c>
      <c r="M7" s="177" t="s">
        <v>84</v>
      </c>
      <c r="N7" s="177" t="s">
        <v>85</v>
      </c>
      <c r="O7" s="177" t="s">
        <v>86</v>
      </c>
      <c r="P7" s="177" t="s">
        <v>87</v>
      </c>
      <c r="Q7" s="177" t="s">
        <v>88</v>
      </c>
      <c r="R7" s="177" t="s">
        <v>89</v>
      </c>
      <c r="S7" s="177" t="s">
        <v>90</v>
      </c>
      <c r="T7" s="177" t="s">
        <v>91</v>
      </c>
      <c r="U7" s="160" t="s">
        <v>92</v>
      </c>
    </row>
    <row r="8" spans="1:60" x14ac:dyDescent="0.2">
      <c r="A8" s="178" t="s">
        <v>93</v>
      </c>
      <c r="B8" s="179" t="s">
        <v>54</v>
      </c>
      <c r="C8" s="180" t="s">
        <v>55</v>
      </c>
      <c r="D8" s="181"/>
      <c r="E8" s="182"/>
      <c r="F8" s="183"/>
      <c r="G8" s="183">
        <f>SUMIF(AE9:AE30,"&lt;&gt;NOR",G9:G30)</f>
        <v>0</v>
      </c>
      <c r="H8" s="183"/>
      <c r="I8" s="183">
        <f>SUM(I9:I30)</f>
        <v>0</v>
      </c>
      <c r="J8" s="183"/>
      <c r="K8" s="183">
        <f>SUM(K9:K30)</f>
        <v>0</v>
      </c>
      <c r="L8" s="183"/>
      <c r="M8" s="183">
        <f>SUM(M9:M30)</f>
        <v>0</v>
      </c>
      <c r="N8" s="159"/>
      <c r="O8" s="159">
        <f>SUM(O9:O30)</f>
        <v>70.34957</v>
      </c>
      <c r="P8" s="159"/>
      <c r="Q8" s="159">
        <f>SUM(Q9:Q30)</f>
        <v>21.375</v>
      </c>
      <c r="R8" s="159"/>
      <c r="S8" s="159"/>
      <c r="T8" s="178"/>
      <c r="U8" s="159">
        <f>SUM(U9:U30)</f>
        <v>737.39</v>
      </c>
      <c r="AE8" t="s">
        <v>94</v>
      </c>
    </row>
    <row r="9" spans="1:60" outlineLevel="1" x14ac:dyDescent="0.2">
      <c r="A9" s="155">
        <v>1</v>
      </c>
      <c r="B9" s="161" t="s">
        <v>95</v>
      </c>
      <c r="C9" s="196" t="s">
        <v>96</v>
      </c>
      <c r="D9" s="163" t="s">
        <v>97</v>
      </c>
      <c r="E9" s="170">
        <v>95</v>
      </c>
      <c r="F9" s="173"/>
      <c r="G9" s="174">
        <f>ROUND(E9*F9,2)</f>
        <v>0</v>
      </c>
      <c r="H9" s="173"/>
      <c r="I9" s="174">
        <f>ROUND(E9*H9,2)</f>
        <v>0</v>
      </c>
      <c r="J9" s="173"/>
      <c r="K9" s="174">
        <f>ROUND(E9*J9,2)</f>
        <v>0</v>
      </c>
      <c r="L9" s="174">
        <v>20</v>
      </c>
      <c r="M9" s="174">
        <f>G9*(1+L9/100)</f>
        <v>0</v>
      </c>
      <c r="N9" s="164">
        <v>0</v>
      </c>
      <c r="O9" s="164">
        <f>ROUND(E9*N9,5)</f>
        <v>0</v>
      </c>
      <c r="P9" s="164">
        <v>0.22500000000000001</v>
      </c>
      <c r="Q9" s="164">
        <f>ROUND(E9*P9,5)</f>
        <v>21.375</v>
      </c>
      <c r="R9" s="164"/>
      <c r="S9" s="164"/>
      <c r="T9" s="165">
        <v>1.23</v>
      </c>
      <c r="U9" s="164">
        <f>ROUND(E9*T9,2)</f>
        <v>116.85</v>
      </c>
      <c r="V9" s="154"/>
      <c r="W9" s="154"/>
      <c r="X9" s="154"/>
      <c r="Y9" s="154"/>
      <c r="Z9" s="154"/>
      <c r="AA9" s="154"/>
      <c r="AB9" s="154"/>
      <c r="AC9" s="154"/>
      <c r="AD9" s="154"/>
      <c r="AE9" s="154" t="s">
        <v>98</v>
      </c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ht="22.5" outlineLevel="1" x14ac:dyDescent="0.2">
      <c r="A10" s="155">
        <v>2</v>
      </c>
      <c r="B10" s="161" t="s">
        <v>99</v>
      </c>
      <c r="C10" s="196" t="s">
        <v>100</v>
      </c>
      <c r="D10" s="163" t="s">
        <v>101</v>
      </c>
      <c r="E10" s="170">
        <v>361.53</v>
      </c>
      <c r="F10" s="173"/>
      <c r="G10" s="174">
        <f>ROUND(E10*F10,2)</f>
        <v>0</v>
      </c>
      <c r="H10" s="173"/>
      <c r="I10" s="174">
        <f>ROUND(E10*H10,2)</f>
        <v>0</v>
      </c>
      <c r="J10" s="173"/>
      <c r="K10" s="174">
        <f>ROUND(E10*J10,2)</f>
        <v>0</v>
      </c>
      <c r="L10" s="174">
        <v>20</v>
      </c>
      <c r="M10" s="174">
        <f>G10*(1+L10/100)</f>
        <v>0</v>
      </c>
      <c r="N10" s="164">
        <v>0</v>
      </c>
      <c r="O10" s="164">
        <f>ROUND(E10*N10,5)</f>
        <v>0</v>
      </c>
      <c r="P10" s="164">
        <v>0</v>
      </c>
      <c r="Q10" s="164">
        <f>ROUND(E10*P10,5)</f>
        <v>0</v>
      </c>
      <c r="R10" s="164"/>
      <c r="S10" s="164"/>
      <c r="T10" s="165">
        <v>0.1</v>
      </c>
      <c r="U10" s="164">
        <f>ROUND(E10*T10,2)</f>
        <v>36.15</v>
      </c>
      <c r="V10" s="154"/>
      <c r="W10" s="154"/>
      <c r="X10" s="154"/>
      <c r="Y10" s="154"/>
      <c r="Z10" s="154"/>
      <c r="AA10" s="154"/>
      <c r="AB10" s="154"/>
      <c r="AC10" s="154"/>
      <c r="AD10" s="154"/>
      <c r="AE10" s="154" t="s">
        <v>98</v>
      </c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</row>
    <row r="11" spans="1:60" outlineLevel="1" x14ac:dyDescent="0.2">
      <c r="A11" s="155"/>
      <c r="B11" s="161"/>
      <c r="C11" s="197" t="s">
        <v>102</v>
      </c>
      <c r="D11" s="166"/>
      <c r="E11" s="171">
        <v>338.25</v>
      </c>
      <c r="F11" s="174"/>
      <c r="G11" s="174"/>
      <c r="H11" s="174"/>
      <c r="I11" s="174"/>
      <c r="J11" s="174"/>
      <c r="K11" s="174"/>
      <c r="L11" s="174"/>
      <c r="M11" s="174"/>
      <c r="N11" s="164"/>
      <c r="O11" s="164"/>
      <c r="P11" s="164"/>
      <c r="Q11" s="164"/>
      <c r="R11" s="164"/>
      <c r="S11" s="164"/>
      <c r="T11" s="165"/>
      <c r="U11" s="164"/>
      <c r="V11" s="154"/>
      <c r="W11" s="154"/>
      <c r="X11" s="154"/>
      <c r="Y11" s="154"/>
      <c r="Z11" s="154"/>
      <c r="AA11" s="154"/>
      <c r="AB11" s="154"/>
      <c r="AC11" s="154"/>
      <c r="AD11" s="154"/>
      <c r="AE11" s="154" t="s">
        <v>103</v>
      </c>
      <c r="AF11" s="154">
        <v>0</v>
      </c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</row>
    <row r="12" spans="1:60" outlineLevel="1" x14ac:dyDescent="0.2">
      <c r="A12" s="155"/>
      <c r="B12" s="161"/>
      <c r="C12" s="197" t="s">
        <v>104</v>
      </c>
      <c r="D12" s="166"/>
      <c r="E12" s="171">
        <v>23.28</v>
      </c>
      <c r="F12" s="174"/>
      <c r="G12" s="174"/>
      <c r="H12" s="174"/>
      <c r="I12" s="174"/>
      <c r="J12" s="174"/>
      <c r="K12" s="174"/>
      <c r="L12" s="174"/>
      <c r="M12" s="174"/>
      <c r="N12" s="164"/>
      <c r="O12" s="164"/>
      <c r="P12" s="164"/>
      <c r="Q12" s="164"/>
      <c r="R12" s="164"/>
      <c r="S12" s="164"/>
      <c r="T12" s="165"/>
      <c r="U12" s="164"/>
      <c r="V12" s="154"/>
      <c r="W12" s="154"/>
      <c r="X12" s="154"/>
      <c r="Y12" s="154"/>
      <c r="Z12" s="154"/>
      <c r="AA12" s="154"/>
      <c r="AB12" s="154"/>
      <c r="AC12" s="154"/>
      <c r="AD12" s="154"/>
      <c r="AE12" s="154" t="s">
        <v>103</v>
      </c>
      <c r="AF12" s="154">
        <v>0</v>
      </c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</row>
    <row r="13" spans="1:60" ht="22.5" outlineLevel="1" x14ac:dyDescent="0.2">
      <c r="A13" s="155">
        <v>3</v>
      </c>
      <c r="B13" s="161" t="s">
        <v>105</v>
      </c>
      <c r="C13" s="196" t="s">
        <v>106</v>
      </c>
      <c r="D13" s="163" t="s">
        <v>101</v>
      </c>
      <c r="E13" s="170">
        <v>100.574</v>
      </c>
      <c r="F13" s="173"/>
      <c r="G13" s="174">
        <f>ROUND(E13*F13,2)</f>
        <v>0</v>
      </c>
      <c r="H13" s="173"/>
      <c r="I13" s="174">
        <f>ROUND(E13*H13,2)</f>
        <v>0</v>
      </c>
      <c r="J13" s="173"/>
      <c r="K13" s="174">
        <f>ROUND(E13*J13,2)</f>
        <v>0</v>
      </c>
      <c r="L13" s="174">
        <v>20</v>
      </c>
      <c r="M13" s="174">
        <f>G13*(1+L13/100)</f>
        <v>0</v>
      </c>
      <c r="N13" s="164">
        <v>0</v>
      </c>
      <c r="O13" s="164">
        <f>ROUND(E13*N13,5)</f>
        <v>0</v>
      </c>
      <c r="P13" s="164">
        <v>0</v>
      </c>
      <c r="Q13" s="164">
        <f>ROUND(E13*P13,5)</f>
        <v>0</v>
      </c>
      <c r="R13" s="164"/>
      <c r="S13" s="164"/>
      <c r="T13" s="165">
        <v>3.53</v>
      </c>
      <c r="U13" s="164">
        <f>ROUND(E13*T13,2)</f>
        <v>355.03</v>
      </c>
      <c r="V13" s="154"/>
      <c r="W13" s="154"/>
      <c r="X13" s="154"/>
      <c r="Y13" s="154"/>
      <c r="Z13" s="154"/>
      <c r="AA13" s="154"/>
      <c r="AB13" s="154"/>
      <c r="AC13" s="154"/>
      <c r="AD13" s="154"/>
      <c r="AE13" s="154" t="s">
        <v>98</v>
      </c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60" ht="22.5" outlineLevel="1" x14ac:dyDescent="0.2">
      <c r="A14" s="155"/>
      <c r="B14" s="161"/>
      <c r="C14" s="197" t="s">
        <v>107</v>
      </c>
      <c r="D14" s="166"/>
      <c r="E14" s="171"/>
      <c r="F14" s="174"/>
      <c r="G14" s="174"/>
      <c r="H14" s="174"/>
      <c r="I14" s="174"/>
      <c r="J14" s="174"/>
      <c r="K14" s="174"/>
      <c r="L14" s="174"/>
      <c r="M14" s="174"/>
      <c r="N14" s="164"/>
      <c r="O14" s="164"/>
      <c r="P14" s="164"/>
      <c r="Q14" s="164"/>
      <c r="R14" s="164"/>
      <c r="S14" s="164"/>
      <c r="T14" s="165"/>
      <c r="U14" s="164"/>
      <c r="V14" s="154"/>
      <c r="W14" s="154"/>
      <c r="X14" s="154"/>
      <c r="Y14" s="154"/>
      <c r="Z14" s="154"/>
      <c r="AA14" s="154"/>
      <c r="AB14" s="154"/>
      <c r="AC14" s="154"/>
      <c r="AD14" s="154"/>
      <c r="AE14" s="154" t="s">
        <v>103</v>
      </c>
      <c r="AF14" s="154">
        <v>0</v>
      </c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</row>
    <row r="15" spans="1:60" ht="22.5" outlineLevel="1" x14ac:dyDescent="0.2">
      <c r="A15" s="155"/>
      <c r="B15" s="161"/>
      <c r="C15" s="197" t="s">
        <v>108</v>
      </c>
      <c r="D15" s="166"/>
      <c r="E15" s="171">
        <v>55.404000000000003</v>
      </c>
      <c r="F15" s="174"/>
      <c r="G15" s="174"/>
      <c r="H15" s="174"/>
      <c r="I15" s="174"/>
      <c r="J15" s="174"/>
      <c r="K15" s="174"/>
      <c r="L15" s="174"/>
      <c r="M15" s="174"/>
      <c r="N15" s="164"/>
      <c r="O15" s="164"/>
      <c r="P15" s="164"/>
      <c r="Q15" s="164"/>
      <c r="R15" s="164"/>
      <c r="S15" s="164"/>
      <c r="T15" s="165"/>
      <c r="U15" s="164"/>
      <c r="V15" s="154"/>
      <c r="W15" s="154"/>
      <c r="X15" s="154"/>
      <c r="Y15" s="154"/>
      <c r="Z15" s="154"/>
      <c r="AA15" s="154"/>
      <c r="AB15" s="154"/>
      <c r="AC15" s="154"/>
      <c r="AD15" s="154"/>
      <c r="AE15" s="154" t="s">
        <v>103</v>
      </c>
      <c r="AF15" s="154">
        <v>0</v>
      </c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60" ht="22.5" outlineLevel="1" x14ac:dyDescent="0.2">
      <c r="A16" s="155"/>
      <c r="B16" s="161"/>
      <c r="C16" s="197" t="s">
        <v>109</v>
      </c>
      <c r="D16" s="166"/>
      <c r="E16" s="171"/>
      <c r="F16" s="174"/>
      <c r="G16" s="174"/>
      <c r="H16" s="174"/>
      <c r="I16" s="174"/>
      <c r="J16" s="174"/>
      <c r="K16" s="174"/>
      <c r="L16" s="174"/>
      <c r="M16" s="174"/>
      <c r="N16" s="164"/>
      <c r="O16" s="164"/>
      <c r="P16" s="164"/>
      <c r="Q16" s="164"/>
      <c r="R16" s="164"/>
      <c r="S16" s="164"/>
      <c r="T16" s="165"/>
      <c r="U16" s="164"/>
      <c r="V16" s="154"/>
      <c r="W16" s="154"/>
      <c r="X16" s="154"/>
      <c r="Y16" s="154"/>
      <c r="Z16" s="154"/>
      <c r="AA16" s="154"/>
      <c r="AB16" s="154"/>
      <c r="AC16" s="154"/>
      <c r="AD16" s="154"/>
      <c r="AE16" s="154" t="s">
        <v>103</v>
      </c>
      <c r="AF16" s="154">
        <v>0</v>
      </c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</row>
    <row r="17" spans="1:60" outlineLevel="1" x14ac:dyDescent="0.2">
      <c r="A17" s="155"/>
      <c r="B17" s="161"/>
      <c r="C17" s="197" t="s">
        <v>110</v>
      </c>
      <c r="D17" s="166"/>
      <c r="E17" s="171">
        <v>10.79</v>
      </c>
      <c r="F17" s="174"/>
      <c r="G17" s="174"/>
      <c r="H17" s="174"/>
      <c r="I17" s="174"/>
      <c r="J17" s="174"/>
      <c r="K17" s="174"/>
      <c r="L17" s="174"/>
      <c r="M17" s="174"/>
      <c r="N17" s="164"/>
      <c r="O17" s="164"/>
      <c r="P17" s="164"/>
      <c r="Q17" s="164"/>
      <c r="R17" s="164"/>
      <c r="S17" s="164"/>
      <c r="T17" s="165"/>
      <c r="U17" s="164"/>
      <c r="V17" s="154"/>
      <c r="W17" s="154"/>
      <c r="X17" s="154"/>
      <c r="Y17" s="154"/>
      <c r="Z17" s="154"/>
      <c r="AA17" s="154"/>
      <c r="AB17" s="154"/>
      <c r="AC17" s="154"/>
      <c r="AD17" s="154"/>
      <c r="AE17" s="154" t="s">
        <v>103</v>
      </c>
      <c r="AF17" s="154">
        <v>0</v>
      </c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ht="22.5" outlineLevel="1" x14ac:dyDescent="0.2">
      <c r="A18" s="155"/>
      <c r="B18" s="161"/>
      <c r="C18" s="197" t="s">
        <v>111</v>
      </c>
      <c r="D18" s="166"/>
      <c r="E18" s="171"/>
      <c r="F18" s="174"/>
      <c r="G18" s="174"/>
      <c r="H18" s="174"/>
      <c r="I18" s="174"/>
      <c r="J18" s="174"/>
      <c r="K18" s="174"/>
      <c r="L18" s="174"/>
      <c r="M18" s="174"/>
      <c r="N18" s="164"/>
      <c r="O18" s="164"/>
      <c r="P18" s="164"/>
      <c r="Q18" s="164"/>
      <c r="R18" s="164"/>
      <c r="S18" s="164"/>
      <c r="T18" s="165"/>
      <c r="U18" s="164"/>
      <c r="V18" s="154"/>
      <c r="W18" s="154"/>
      <c r="X18" s="154"/>
      <c r="Y18" s="154"/>
      <c r="Z18" s="154"/>
      <c r="AA18" s="154"/>
      <c r="AB18" s="154"/>
      <c r="AC18" s="154"/>
      <c r="AD18" s="154"/>
      <c r="AE18" s="154" t="s">
        <v>103</v>
      </c>
      <c r="AF18" s="154">
        <v>0</v>
      </c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60" outlineLevel="1" x14ac:dyDescent="0.2">
      <c r="A19" s="155"/>
      <c r="B19" s="161"/>
      <c r="C19" s="197" t="s">
        <v>112</v>
      </c>
      <c r="D19" s="166"/>
      <c r="E19" s="171">
        <v>34.380000000000003</v>
      </c>
      <c r="F19" s="174"/>
      <c r="G19" s="174"/>
      <c r="H19" s="174"/>
      <c r="I19" s="174"/>
      <c r="J19" s="174"/>
      <c r="K19" s="174"/>
      <c r="L19" s="174"/>
      <c r="M19" s="174"/>
      <c r="N19" s="164"/>
      <c r="O19" s="164"/>
      <c r="P19" s="164"/>
      <c r="Q19" s="164"/>
      <c r="R19" s="164"/>
      <c r="S19" s="164"/>
      <c r="T19" s="165"/>
      <c r="U19" s="164"/>
      <c r="V19" s="154"/>
      <c r="W19" s="154"/>
      <c r="X19" s="154"/>
      <c r="Y19" s="154"/>
      <c r="Z19" s="154"/>
      <c r="AA19" s="154"/>
      <c r="AB19" s="154"/>
      <c r="AC19" s="154"/>
      <c r="AD19" s="154"/>
      <c r="AE19" s="154" t="s">
        <v>103</v>
      </c>
      <c r="AF19" s="154">
        <v>0</v>
      </c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</row>
    <row r="20" spans="1:60" ht="22.5" outlineLevel="1" x14ac:dyDescent="0.2">
      <c r="A20" s="155">
        <v>4</v>
      </c>
      <c r="B20" s="161" t="s">
        <v>113</v>
      </c>
      <c r="C20" s="196" t="s">
        <v>114</v>
      </c>
      <c r="D20" s="163" t="s">
        <v>97</v>
      </c>
      <c r="E20" s="170">
        <v>34.380000000000003</v>
      </c>
      <c r="F20" s="173"/>
      <c r="G20" s="174">
        <f>ROUND(E20*F20,2)</f>
        <v>0</v>
      </c>
      <c r="H20" s="173"/>
      <c r="I20" s="174">
        <f>ROUND(E20*H20,2)</f>
        <v>0</v>
      </c>
      <c r="J20" s="173"/>
      <c r="K20" s="174">
        <f>ROUND(E20*J20,2)</f>
        <v>0</v>
      </c>
      <c r="L20" s="174">
        <v>20</v>
      </c>
      <c r="M20" s="174">
        <f>G20*(1+L20/100)</f>
        <v>0</v>
      </c>
      <c r="N20" s="164">
        <v>8.5999999999999998E-4</v>
      </c>
      <c r="O20" s="164">
        <f>ROUND(E20*N20,5)</f>
        <v>2.9569999999999999E-2</v>
      </c>
      <c r="P20" s="164">
        <v>0</v>
      </c>
      <c r="Q20" s="164">
        <f>ROUND(E20*P20,5)</f>
        <v>0</v>
      </c>
      <c r="R20" s="164"/>
      <c r="S20" s="164"/>
      <c r="T20" s="165">
        <v>0.48</v>
      </c>
      <c r="U20" s="164">
        <f>ROUND(E20*T20,2)</f>
        <v>16.5</v>
      </c>
      <c r="V20" s="154"/>
      <c r="W20" s="154"/>
      <c r="X20" s="154"/>
      <c r="Y20" s="154"/>
      <c r="Z20" s="154"/>
      <c r="AA20" s="154"/>
      <c r="AB20" s="154"/>
      <c r="AC20" s="154"/>
      <c r="AD20" s="154"/>
      <c r="AE20" s="154" t="s">
        <v>98</v>
      </c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</row>
    <row r="21" spans="1:60" outlineLevel="1" x14ac:dyDescent="0.2">
      <c r="A21" s="155"/>
      <c r="B21" s="161"/>
      <c r="C21" s="197" t="s">
        <v>115</v>
      </c>
      <c r="D21" s="166"/>
      <c r="E21" s="171">
        <v>34.380000000000003</v>
      </c>
      <c r="F21" s="174"/>
      <c r="G21" s="174"/>
      <c r="H21" s="174"/>
      <c r="I21" s="174"/>
      <c r="J21" s="174"/>
      <c r="K21" s="174"/>
      <c r="L21" s="174"/>
      <c r="M21" s="174"/>
      <c r="N21" s="164"/>
      <c r="O21" s="164"/>
      <c r="P21" s="164"/>
      <c r="Q21" s="164"/>
      <c r="R21" s="164"/>
      <c r="S21" s="164"/>
      <c r="T21" s="165"/>
      <c r="U21" s="164"/>
      <c r="V21" s="154"/>
      <c r="W21" s="154"/>
      <c r="X21" s="154"/>
      <c r="Y21" s="154"/>
      <c r="Z21" s="154"/>
      <c r="AA21" s="154"/>
      <c r="AB21" s="154"/>
      <c r="AC21" s="154"/>
      <c r="AD21" s="154"/>
      <c r="AE21" s="154" t="s">
        <v>103</v>
      </c>
      <c r="AF21" s="154">
        <v>0</v>
      </c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</row>
    <row r="22" spans="1:60" outlineLevel="1" x14ac:dyDescent="0.2">
      <c r="A22" s="155">
        <v>5</v>
      </c>
      <c r="B22" s="161" t="s">
        <v>116</v>
      </c>
      <c r="C22" s="196" t="s">
        <v>117</v>
      </c>
      <c r="D22" s="163" t="s">
        <v>97</v>
      </c>
      <c r="E22" s="170">
        <v>34.380000000000003</v>
      </c>
      <c r="F22" s="173"/>
      <c r="G22" s="174">
        <f>ROUND(E22*F22,2)</f>
        <v>0</v>
      </c>
      <c r="H22" s="173"/>
      <c r="I22" s="174">
        <f>ROUND(E22*H22,2)</f>
        <v>0</v>
      </c>
      <c r="J22" s="173"/>
      <c r="K22" s="174">
        <f>ROUND(E22*J22,2)</f>
        <v>0</v>
      </c>
      <c r="L22" s="174">
        <v>20</v>
      </c>
      <c r="M22" s="174">
        <f>G22*(1+L22/100)</f>
        <v>0</v>
      </c>
      <c r="N22" s="164">
        <v>0</v>
      </c>
      <c r="O22" s="164">
        <f>ROUND(E22*N22,5)</f>
        <v>0</v>
      </c>
      <c r="P22" s="164">
        <v>0</v>
      </c>
      <c r="Q22" s="164">
        <f>ROUND(E22*P22,5)</f>
        <v>0</v>
      </c>
      <c r="R22" s="164"/>
      <c r="S22" s="164"/>
      <c r="T22" s="165">
        <v>0.33</v>
      </c>
      <c r="U22" s="164">
        <f>ROUND(E22*T22,2)</f>
        <v>11.35</v>
      </c>
      <c r="V22" s="154"/>
      <c r="W22" s="154"/>
      <c r="X22" s="154"/>
      <c r="Y22" s="154"/>
      <c r="Z22" s="154"/>
      <c r="AA22" s="154"/>
      <c r="AB22" s="154"/>
      <c r="AC22" s="154"/>
      <c r="AD22" s="154"/>
      <c r="AE22" s="154" t="s">
        <v>98</v>
      </c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</row>
    <row r="23" spans="1:60" ht="22.5" outlineLevel="1" x14ac:dyDescent="0.2">
      <c r="A23" s="155">
        <v>6</v>
      </c>
      <c r="B23" s="161" t="s">
        <v>118</v>
      </c>
      <c r="C23" s="196" t="s">
        <v>119</v>
      </c>
      <c r="D23" s="163" t="s">
        <v>101</v>
      </c>
      <c r="E23" s="170">
        <v>361.53</v>
      </c>
      <c r="F23" s="173"/>
      <c r="G23" s="174">
        <f>ROUND(E23*F23,2)</f>
        <v>0</v>
      </c>
      <c r="H23" s="173"/>
      <c r="I23" s="174">
        <f>ROUND(E23*H23,2)</f>
        <v>0</v>
      </c>
      <c r="J23" s="173"/>
      <c r="K23" s="174">
        <f>ROUND(E23*J23,2)</f>
        <v>0</v>
      </c>
      <c r="L23" s="174">
        <v>20</v>
      </c>
      <c r="M23" s="174">
        <f>G23*(1+L23/100)</f>
        <v>0</v>
      </c>
      <c r="N23" s="164">
        <v>0</v>
      </c>
      <c r="O23" s="164">
        <f>ROUND(E23*N23,5)</f>
        <v>0</v>
      </c>
      <c r="P23" s="164">
        <v>0</v>
      </c>
      <c r="Q23" s="164">
        <f>ROUND(E23*P23,5)</f>
        <v>0</v>
      </c>
      <c r="R23" s="164"/>
      <c r="S23" s="164"/>
      <c r="T23" s="165">
        <v>0.01</v>
      </c>
      <c r="U23" s="164">
        <f>ROUND(E23*T23,2)</f>
        <v>3.62</v>
      </c>
      <c r="V23" s="154"/>
      <c r="W23" s="154"/>
      <c r="X23" s="154"/>
      <c r="Y23" s="154"/>
      <c r="Z23" s="154"/>
      <c r="AA23" s="154"/>
      <c r="AB23" s="154"/>
      <c r="AC23" s="154"/>
      <c r="AD23" s="154"/>
      <c r="AE23" s="154" t="s">
        <v>98</v>
      </c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</row>
    <row r="24" spans="1:60" outlineLevel="1" x14ac:dyDescent="0.2">
      <c r="A24" s="155">
        <v>7</v>
      </c>
      <c r="B24" s="161" t="s">
        <v>120</v>
      </c>
      <c r="C24" s="196" t="s">
        <v>121</v>
      </c>
      <c r="D24" s="163" t="s">
        <v>101</v>
      </c>
      <c r="E24" s="170">
        <v>361.53</v>
      </c>
      <c r="F24" s="173"/>
      <c r="G24" s="174">
        <f>ROUND(E24*F24,2)</f>
        <v>0</v>
      </c>
      <c r="H24" s="173"/>
      <c r="I24" s="174">
        <f>ROUND(E24*H24,2)</f>
        <v>0</v>
      </c>
      <c r="J24" s="173"/>
      <c r="K24" s="174">
        <f>ROUND(E24*J24,2)</f>
        <v>0</v>
      </c>
      <c r="L24" s="174">
        <v>20</v>
      </c>
      <c r="M24" s="174">
        <f>G24*(1+L24/100)</f>
        <v>0</v>
      </c>
      <c r="N24" s="164">
        <v>0</v>
      </c>
      <c r="O24" s="164">
        <f>ROUND(E24*N24,5)</f>
        <v>0</v>
      </c>
      <c r="P24" s="164">
        <v>0</v>
      </c>
      <c r="Q24" s="164">
        <f>ROUND(E24*P24,5)</f>
        <v>0</v>
      </c>
      <c r="R24" s="164"/>
      <c r="S24" s="164"/>
      <c r="T24" s="165">
        <v>0</v>
      </c>
      <c r="U24" s="164">
        <f>ROUND(E24*T24,2)</f>
        <v>0</v>
      </c>
      <c r="V24" s="154"/>
      <c r="W24" s="154"/>
      <c r="X24" s="154"/>
      <c r="Y24" s="154"/>
      <c r="Z24" s="154"/>
      <c r="AA24" s="154"/>
      <c r="AB24" s="154"/>
      <c r="AC24" s="154"/>
      <c r="AD24" s="154"/>
      <c r="AE24" s="154" t="s">
        <v>98</v>
      </c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</row>
    <row r="25" spans="1:60" outlineLevel="1" x14ac:dyDescent="0.2">
      <c r="A25" s="155">
        <v>8</v>
      </c>
      <c r="B25" s="161" t="s">
        <v>122</v>
      </c>
      <c r="C25" s="196" t="s">
        <v>123</v>
      </c>
      <c r="D25" s="163" t="s">
        <v>101</v>
      </c>
      <c r="E25" s="170">
        <v>100</v>
      </c>
      <c r="F25" s="173"/>
      <c r="G25" s="174">
        <f>ROUND(E25*F25,2)</f>
        <v>0</v>
      </c>
      <c r="H25" s="173"/>
      <c r="I25" s="174">
        <f>ROUND(E25*H25,2)</f>
        <v>0</v>
      </c>
      <c r="J25" s="173"/>
      <c r="K25" s="174">
        <f>ROUND(E25*J25,2)</f>
        <v>0</v>
      </c>
      <c r="L25" s="174">
        <v>20</v>
      </c>
      <c r="M25" s="174">
        <f>G25*(1+L25/100)</f>
        <v>0</v>
      </c>
      <c r="N25" s="164">
        <v>0</v>
      </c>
      <c r="O25" s="164">
        <f>ROUND(E25*N25,5)</f>
        <v>0</v>
      </c>
      <c r="P25" s="164">
        <v>0</v>
      </c>
      <c r="Q25" s="164">
        <f>ROUND(E25*P25,5)</f>
        <v>0</v>
      </c>
      <c r="R25" s="164"/>
      <c r="S25" s="164"/>
      <c r="T25" s="165">
        <v>1.24</v>
      </c>
      <c r="U25" s="164">
        <f>ROUND(E25*T25,2)</f>
        <v>124</v>
      </c>
      <c r="V25" s="154"/>
      <c r="W25" s="154"/>
      <c r="X25" s="154"/>
      <c r="Y25" s="154"/>
      <c r="Z25" s="154"/>
      <c r="AA25" s="154"/>
      <c r="AB25" s="154"/>
      <c r="AC25" s="154"/>
      <c r="AD25" s="154"/>
      <c r="AE25" s="154" t="s">
        <v>98</v>
      </c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</row>
    <row r="26" spans="1:60" ht="22.5" outlineLevel="1" x14ac:dyDescent="0.2">
      <c r="A26" s="155">
        <v>9</v>
      </c>
      <c r="B26" s="161" t="s">
        <v>124</v>
      </c>
      <c r="C26" s="196" t="s">
        <v>125</v>
      </c>
      <c r="D26" s="163" t="s">
        <v>101</v>
      </c>
      <c r="E26" s="170">
        <v>6</v>
      </c>
      <c r="F26" s="173"/>
      <c r="G26" s="174">
        <f>ROUND(E26*F26,2)</f>
        <v>0</v>
      </c>
      <c r="H26" s="173"/>
      <c r="I26" s="174">
        <f>ROUND(E26*H26,2)</f>
        <v>0</v>
      </c>
      <c r="J26" s="173"/>
      <c r="K26" s="174">
        <f>ROUND(E26*J26,2)</f>
        <v>0</v>
      </c>
      <c r="L26" s="174">
        <v>20</v>
      </c>
      <c r="M26" s="174">
        <f>G26*(1+L26/100)</f>
        <v>0</v>
      </c>
      <c r="N26" s="164">
        <v>1.7</v>
      </c>
      <c r="O26" s="164">
        <f>ROUND(E26*N26,5)</f>
        <v>10.199999999999999</v>
      </c>
      <c r="P26" s="164">
        <v>0</v>
      </c>
      <c r="Q26" s="164">
        <f>ROUND(E26*P26,5)</f>
        <v>0</v>
      </c>
      <c r="R26" s="164"/>
      <c r="S26" s="164"/>
      <c r="T26" s="165">
        <v>1.59</v>
      </c>
      <c r="U26" s="164">
        <f>ROUND(E26*T26,2)</f>
        <v>9.5399999999999991</v>
      </c>
      <c r="V26" s="154"/>
      <c r="W26" s="154"/>
      <c r="X26" s="154"/>
      <c r="Y26" s="154"/>
      <c r="Z26" s="154"/>
      <c r="AA26" s="154"/>
      <c r="AB26" s="154"/>
      <c r="AC26" s="154"/>
      <c r="AD26" s="154"/>
      <c r="AE26" s="154" t="s">
        <v>98</v>
      </c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</row>
    <row r="27" spans="1:60" outlineLevel="1" x14ac:dyDescent="0.2">
      <c r="A27" s="155"/>
      <c r="B27" s="161"/>
      <c r="C27" s="197" t="s">
        <v>126</v>
      </c>
      <c r="D27" s="166"/>
      <c r="E27" s="171">
        <v>6</v>
      </c>
      <c r="F27" s="174"/>
      <c r="G27" s="174"/>
      <c r="H27" s="174"/>
      <c r="I27" s="174"/>
      <c r="J27" s="174"/>
      <c r="K27" s="174"/>
      <c r="L27" s="174"/>
      <c r="M27" s="174"/>
      <c r="N27" s="164"/>
      <c r="O27" s="164"/>
      <c r="P27" s="164"/>
      <c r="Q27" s="164"/>
      <c r="R27" s="164"/>
      <c r="S27" s="164"/>
      <c r="T27" s="165"/>
      <c r="U27" s="164"/>
      <c r="V27" s="154"/>
      <c r="W27" s="154"/>
      <c r="X27" s="154"/>
      <c r="Y27" s="154"/>
      <c r="Z27" s="154"/>
      <c r="AA27" s="154"/>
      <c r="AB27" s="154"/>
      <c r="AC27" s="154"/>
      <c r="AD27" s="154"/>
      <c r="AE27" s="154" t="s">
        <v>103</v>
      </c>
      <c r="AF27" s="154">
        <v>0</v>
      </c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outlineLevel="1" x14ac:dyDescent="0.2">
      <c r="A28" s="155">
        <v>10</v>
      </c>
      <c r="B28" s="161" t="s">
        <v>127</v>
      </c>
      <c r="C28" s="196" t="s">
        <v>128</v>
      </c>
      <c r="D28" s="163" t="s">
        <v>97</v>
      </c>
      <c r="E28" s="170">
        <v>357.5</v>
      </c>
      <c r="F28" s="173"/>
      <c r="G28" s="174">
        <f>ROUND(E28*F28,2)</f>
        <v>0</v>
      </c>
      <c r="H28" s="173"/>
      <c r="I28" s="174">
        <f>ROUND(E28*H28,2)</f>
        <v>0</v>
      </c>
      <c r="J28" s="173"/>
      <c r="K28" s="174">
        <f>ROUND(E28*J28,2)</f>
        <v>0</v>
      </c>
      <c r="L28" s="174">
        <v>20</v>
      </c>
      <c r="M28" s="174">
        <f>G28*(1+L28/100)</f>
        <v>0</v>
      </c>
      <c r="N28" s="164">
        <v>0</v>
      </c>
      <c r="O28" s="164">
        <f>ROUND(E28*N28,5)</f>
        <v>0</v>
      </c>
      <c r="P28" s="164">
        <v>0</v>
      </c>
      <c r="Q28" s="164">
        <f>ROUND(E28*P28,5)</f>
        <v>0</v>
      </c>
      <c r="R28" s="164"/>
      <c r="S28" s="164"/>
      <c r="T28" s="165">
        <v>0.18</v>
      </c>
      <c r="U28" s="164">
        <f>ROUND(E28*T28,2)</f>
        <v>64.349999999999994</v>
      </c>
      <c r="V28" s="154"/>
      <c r="W28" s="154"/>
      <c r="X28" s="154"/>
      <c r="Y28" s="154"/>
      <c r="Z28" s="154"/>
      <c r="AA28" s="154"/>
      <c r="AB28" s="154"/>
      <c r="AC28" s="154"/>
      <c r="AD28" s="154"/>
      <c r="AE28" s="154" t="s">
        <v>98</v>
      </c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</row>
    <row r="29" spans="1:60" outlineLevel="1" x14ac:dyDescent="0.2">
      <c r="A29" s="155"/>
      <c r="B29" s="161"/>
      <c r="C29" s="197" t="s">
        <v>129</v>
      </c>
      <c r="D29" s="166"/>
      <c r="E29" s="171">
        <v>357.5</v>
      </c>
      <c r="F29" s="174"/>
      <c r="G29" s="174"/>
      <c r="H29" s="174"/>
      <c r="I29" s="174"/>
      <c r="J29" s="174"/>
      <c r="K29" s="174"/>
      <c r="L29" s="174"/>
      <c r="M29" s="174"/>
      <c r="N29" s="164"/>
      <c r="O29" s="164"/>
      <c r="P29" s="164"/>
      <c r="Q29" s="164"/>
      <c r="R29" s="164"/>
      <c r="S29" s="164"/>
      <c r="T29" s="165"/>
      <c r="U29" s="164"/>
      <c r="V29" s="154"/>
      <c r="W29" s="154"/>
      <c r="X29" s="154"/>
      <c r="Y29" s="154"/>
      <c r="Z29" s="154"/>
      <c r="AA29" s="154"/>
      <c r="AB29" s="154"/>
      <c r="AC29" s="154"/>
      <c r="AD29" s="154"/>
      <c r="AE29" s="154" t="s">
        <v>103</v>
      </c>
      <c r="AF29" s="154">
        <v>0</v>
      </c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</row>
    <row r="30" spans="1:60" outlineLevel="1" x14ac:dyDescent="0.2">
      <c r="A30" s="155">
        <v>11</v>
      </c>
      <c r="B30" s="161" t="s">
        <v>130</v>
      </c>
      <c r="C30" s="196" t="s">
        <v>131</v>
      </c>
      <c r="D30" s="163" t="s">
        <v>101</v>
      </c>
      <c r="E30" s="170">
        <v>36</v>
      </c>
      <c r="F30" s="173"/>
      <c r="G30" s="174">
        <f>ROUND(E30*F30,2)</f>
        <v>0</v>
      </c>
      <c r="H30" s="173"/>
      <c r="I30" s="174">
        <f>ROUND(E30*H30,2)</f>
        <v>0</v>
      </c>
      <c r="J30" s="173"/>
      <c r="K30" s="174">
        <f>ROUND(E30*J30,2)</f>
        <v>0</v>
      </c>
      <c r="L30" s="174">
        <v>20</v>
      </c>
      <c r="M30" s="174">
        <f>G30*(1+L30/100)</f>
        <v>0</v>
      </c>
      <c r="N30" s="164">
        <v>1.67</v>
      </c>
      <c r="O30" s="164">
        <f>ROUND(E30*N30,5)</f>
        <v>60.12</v>
      </c>
      <c r="P30" s="164">
        <v>0</v>
      </c>
      <c r="Q30" s="164">
        <f>ROUND(E30*P30,5)</f>
        <v>0</v>
      </c>
      <c r="R30" s="164"/>
      <c r="S30" s="164"/>
      <c r="T30" s="165">
        <v>0</v>
      </c>
      <c r="U30" s="164">
        <f>ROUND(E30*T30,2)</f>
        <v>0</v>
      </c>
      <c r="V30" s="154"/>
      <c r="W30" s="154"/>
      <c r="X30" s="154"/>
      <c r="Y30" s="154"/>
      <c r="Z30" s="154"/>
      <c r="AA30" s="154"/>
      <c r="AB30" s="154"/>
      <c r="AC30" s="154"/>
      <c r="AD30" s="154"/>
      <c r="AE30" s="154" t="s">
        <v>132</v>
      </c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</row>
    <row r="31" spans="1:60" x14ac:dyDescent="0.2">
      <c r="A31" s="156" t="s">
        <v>93</v>
      </c>
      <c r="B31" s="162" t="s">
        <v>56</v>
      </c>
      <c r="C31" s="198" t="s">
        <v>57</v>
      </c>
      <c r="D31" s="167"/>
      <c r="E31" s="172"/>
      <c r="F31" s="175"/>
      <c r="G31" s="175">
        <f>SUMIF(AE32:AE47,"&lt;&gt;NOR",G32:G47)</f>
        <v>0</v>
      </c>
      <c r="H31" s="175"/>
      <c r="I31" s="175">
        <f>SUM(I32:I47)</f>
        <v>0</v>
      </c>
      <c r="J31" s="175"/>
      <c r="K31" s="175">
        <f>SUM(K32:K47)</f>
        <v>0</v>
      </c>
      <c r="L31" s="175"/>
      <c r="M31" s="175">
        <f>SUM(M32:M47)</f>
        <v>0</v>
      </c>
      <c r="N31" s="168"/>
      <c r="O31" s="168">
        <f>SUM(O32:O47)</f>
        <v>745.30376999999987</v>
      </c>
      <c r="P31" s="168"/>
      <c r="Q31" s="168">
        <f>SUM(Q32:Q47)</f>
        <v>0</v>
      </c>
      <c r="R31" s="168"/>
      <c r="S31" s="168"/>
      <c r="T31" s="169"/>
      <c r="U31" s="168">
        <f>SUM(U32:U47)</f>
        <v>480.64</v>
      </c>
      <c r="AE31" t="s">
        <v>94</v>
      </c>
    </row>
    <row r="32" spans="1:60" ht="22.5" outlineLevel="1" x14ac:dyDescent="0.2">
      <c r="A32" s="155">
        <v>12</v>
      </c>
      <c r="B32" s="161" t="s">
        <v>133</v>
      </c>
      <c r="C32" s="196" t="s">
        <v>134</v>
      </c>
      <c r="D32" s="163" t="s">
        <v>97</v>
      </c>
      <c r="E32" s="170">
        <v>615</v>
      </c>
      <c r="F32" s="173"/>
      <c r="G32" s="174">
        <f>ROUND(E32*F32,2)</f>
        <v>0</v>
      </c>
      <c r="H32" s="173"/>
      <c r="I32" s="174">
        <f>ROUND(E32*H32,2)</f>
        <v>0</v>
      </c>
      <c r="J32" s="173"/>
      <c r="K32" s="174">
        <f>ROUND(E32*J32,2)</f>
        <v>0</v>
      </c>
      <c r="L32" s="174">
        <v>20</v>
      </c>
      <c r="M32" s="174">
        <f>G32*(1+L32/100)</f>
        <v>0</v>
      </c>
      <c r="N32" s="164">
        <v>0.30360999999999999</v>
      </c>
      <c r="O32" s="164">
        <f>ROUND(E32*N32,5)</f>
        <v>186.72014999999999</v>
      </c>
      <c r="P32" s="164">
        <v>0</v>
      </c>
      <c r="Q32" s="164">
        <f>ROUND(E32*P32,5)</f>
        <v>0</v>
      </c>
      <c r="R32" s="164"/>
      <c r="S32" s="164"/>
      <c r="T32" s="165">
        <v>0.02</v>
      </c>
      <c r="U32" s="164">
        <f>ROUND(E32*T32,2)</f>
        <v>12.3</v>
      </c>
      <c r="V32" s="154"/>
      <c r="W32" s="154"/>
      <c r="X32" s="154"/>
      <c r="Y32" s="154"/>
      <c r="Z32" s="154"/>
      <c r="AA32" s="154"/>
      <c r="AB32" s="154"/>
      <c r="AC32" s="154"/>
      <c r="AD32" s="154"/>
      <c r="AE32" s="154" t="s">
        <v>98</v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</row>
    <row r="33" spans="1:60" outlineLevel="1" x14ac:dyDescent="0.2">
      <c r="A33" s="155"/>
      <c r="B33" s="161"/>
      <c r="C33" s="197" t="s">
        <v>135</v>
      </c>
      <c r="D33" s="166"/>
      <c r="E33" s="171">
        <v>615</v>
      </c>
      <c r="F33" s="174"/>
      <c r="G33" s="174"/>
      <c r="H33" s="174"/>
      <c r="I33" s="174"/>
      <c r="J33" s="174"/>
      <c r="K33" s="174"/>
      <c r="L33" s="174"/>
      <c r="M33" s="174"/>
      <c r="N33" s="164"/>
      <c r="O33" s="164"/>
      <c r="P33" s="164"/>
      <c r="Q33" s="164"/>
      <c r="R33" s="164"/>
      <c r="S33" s="164"/>
      <c r="T33" s="165"/>
      <c r="U33" s="164"/>
      <c r="V33" s="154"/>
      <c r="W33" s="154"/>
      <c r="X33" s="154"/>
      <c r="Y33" s="154"/>
      <c r="Z33" s="154"/>
      <c r="AA33" s="154"/>
      <c r="AB33" s="154"/>
      <c r="AC33" s="154"/>
      <c r="AD33" s="154"/>
      <c r="AE33" s="154" t="s">
        <v>103</v>
      </c>
      <c r="AF33" s="154">
        <v>0</v>
      </c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</row>
    <row r="34" spans="1:60" ht="22.5" outlineLevel="1" x14ac:dyDescent="0.2">
      <c r="A34" s="155">
        <v>13</v>
      </c>
      <c r="B34" s="161" t="s">
        <v>136</v>
      </c>
      <c r="C34" s="196" t="s">
        <v>137</v>
      </c>
      <c r="D34" s="163" t="s">
        <v>97</v>
      </c>
      <c r="E34" s="170">
        <v>73</v>
      </c>
      <c r="F34" s="173"/>
      <c r="G34" s="174">
        <f>ROUND(E34*F34,2)</f>
        <v>0</v>
      </c>
      <c r="H34" s="173"/>
      <c r="I34" s="174">
        <f>ROUND(E34*H34,2)</f>
        <v>0</v>
      </c>
      <c r="J34" s="173"/>
      <c r="K34" s="174">
        <f>ROUND(E34*J34,2)</f>
        <v>0</v>
      </c>
      <c r="L34" s="174">
        <v>20</v>
      </c>
      <c r="M34" s="174">
        <f>G34*(1+L34/100)</f>
        <v>0</v>
      </c>
      <c r="N34" s="164">
        <v>0.2024</v>
      </c>
      <c r="O34" s="164">
        <f>ROUND(E34*N34,5)</f>
        <v>14.7752</v>
      </c>
      <c r="P34" s="164">
        <v>0</v>
      </c>
      <c r="Q34" s="164">
        <f>ROUND(E34*P34,5)</f>
        <v>0</v>
      </c>
      <c r="R34" s="164"/>
      <c r="S34" s="164"/>
      <c r="T34" s="165">
        <v>0.03</v>
      </c>
      <c r="U34" s="164">
        <f>ROUND(E34*T34,2)</f>
        <v>2.19</v>
      </c>
      <c r="V34" s="154"/>
      <c r="W34" s="154"/>
      <c r="X34" s="154"/>
      <c r="Y34" s="154"/>
      <c r="Z34" s="154"/>
      <c r="AA34" s="154"/>
      <c r="AB34" s="154"/>
      <c r="AC34" s="154"/>
      <c r="AD34" s="154"/>
      <c r="AE34" s="154" t="s">
        <v>98</v>
      </c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</row>
    <row r="35" spans="1:60" outlineLevel="1" x14ac:dyDescent="0.2">
      <c r="A35" s="155"/>
      <c r="B35" s="161"/>
      <c r="C35" s="197" t="s">
        <v>138</v>
      </c>
      <c r="D35" s="166"/>
      <c r="E35" s="171">
        <v>73</v>
      </c>
      <c r="F35" s="174"/>
      <c r="G35" s="174"/>
      <c r="H35" s="174"/>
      <c r="I35" s="174"/>
      <c r="J35" s="174"/>
      <c r="K35" s="174"/>
      <c r="L35" s="174"/>
      <c r="M35" s="174"/>
      <c r="N35" s="164"/>
      <c r="O35" s="164"/>
      <c r="P35" s="164"/>
      <c r="Q35" s="164"/>
      <c r="R35" s="164"/>
      <c r="S35" s="164"/>
      <c r="T35" s="165"/>
      <c r="U35" s="164"/>
      <c r="V35" s="154"/>
      <c r="W35" s="154"/>
      <c r="X35" s="154"/>
      <c r="Y35" s="154"/>
      <c r="Z35" s="154"/>
      <c r="AA35" s="154"/>
      <c r="AB35" s="154"/>
      <c r="AC35" s="154"/>
      <c r="AD35" s="154"/>
      <c r="AE35" s="154" t="s">
        <v>103</v>
      </c>
      <c r="AF35" s="154">
        <v>0</v>
      </c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ht="22.5" outlineLevel="1" x14ac:dyDescent="0.2">
      <c r="A36" s="155">
        <v>14</v>
      </c>
      <c r="B36" s="161" t="s">
        <v>139</v>
      </c>
      <c r="C36" s="196" t="s">
        <v>140</v>
      </c>
      <c r="D36" s="163" t="s">
        <v>97</v>
      </c>
      <c r="E36" s="170">
        <v>615</v>
      </c>
      <c r="F36" s="173"/>
      <c r="G36" s="174">
        <f>ROUND(E36*F36,2)</f>
        <v>0</v>
      </c>
      <c r="H36" s="173"/>
      <c r="I36" s="174">
        <f>ROUND(E36*H36,2)</f>
        <v>0</v>
      </c>
      <c r="J36" s="173"/>
      <c r="K36" s="174">
        <f>ROUND(E36*J36,2)</f>
        <v>0</v>
      </c>
      <c r="L36" s="174">
        <v>20</v>
      </c>
      <c r="M36" s="174">
        <f>G36*(1+L36/100)</f>
        <v>0</v>
      </c>
      <c r="N36" s="164">
        <v>0.60104000000000002</v>
      </c>
      <c r="O36" s="164">
        <f>ROUND(E36*N36,5)</f>
        <v>369.63959999999997</v>
      </c>
      <c r="P36" s="164">
        <v>0</v>
      </c>
      <c r="Q36" s="164">
        <f>ROUND(E36*P36,5)</f>
        <v>0</v>
      </c>
      <c r="R36" s="164"/>
      <c r="S36" s="164"/>
      <c r="T36" s="165">
        <v>0.06</v>
      </c>
      <c r="U36" s="164">
        <f>ROUND(E36*T36,2)</f>
        <v>36.9</v>
      </c>
      <c r="V36" s="154"/>
      <c r="W36" s="154"/>
      <c r="X36" s="154"/>
      <c r="Y36" s="154"/>
      <c r="Z36" s="154"/>
      <c r="AA36" s="154"/>
      <c r="AB36" s="154"/>
      <c r="AC36" s="154"/>
      <c r="AD36" s="154"/>
      <c r="AE36" s="154" t="s">
        <v>98</v>
      </c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</row>
    <row r="37" spans="1:60" outlineLevel="1" x14ac:dyDescent="0.2">
      <c r="A37" s="155">
        <v>15</v>
      </c>
      <c r="B37" s="161" t="s">
        <v>141</v>
      </c>
      <c r="C37" s="196" t="s">
        <v>142</v>
      </c>
      <c r="D37" s="163" t="s">
        <v>97</v>
      </c>
      <c r="E37" s="170">
        <v>73</v>
      </c>
      <c r="F37" s="173"/>
      <c r="G37" s="174">
        <f>ROUND(E37*F37,2)</f>
        <v>0</v>
      </c>
      <c r="H37" s="173"/>
      <c r="I37" s="174">
        <f>ROUND(E37*H37,2)</f>
        <v>0</v>
      </c>
      <c r="J37" s="173"/>
      <c r="K37" s="174">
        <f>ROUND(E37*J37,2)</f>
        <v>0</v>
      </c>
      <c r="L37" s="174">
        <v>20</v>
      </c>
      <c r="M37" s="174">
        <f>G37*(1+L37/100)</f>
        <v>0</v>
      </c>
      <c r="N37" s="164">
        <v>7.3899999999999993E-2</v>
      </c>
      <c r="O37" s="164">
        <f>ROUND(E37*N37,5)</f>
        <v>5.3947000000000003</v>
      </c>
      <c r="P37" s="164">
        <v>0</v>
      </c>
      <c r="Q37" s="164">
        <f>ROUND(E37*P37,5)</f>
        <v>0</v>
      </c>
      <c r="R37" s="164"/>
      <c r="S37" s="164"/>
      <c r="T37" s="165">
        <v>0.53</v>
      </c>
      <c r="U37" s="164">
        <f>ROUND(E37*T37,2)</f>
        <v>38.69</v>
      </c>
      <c r="V37" s="154"/>
      <c r="W37" s="154"/>
      <c r="X37" s="154"/>
      <c r="Y37" s="154"/>
      <c r="Z37" s="154"/>
      <c r="AA37" s="154"/>
      <c r="AB37" s="154"/>
      <c r="AC37" s="154"/>
      <c r="AD37" s="154"/>
      <c r="AE37" s="154" t="s">
        <v>98</v>
      </c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</row>
    <row r="38" spans="1:60" outlineLevel="1" x14ac:dyDescent="0.2">
      <c r="A38" s="155">
        <v>16</v>
      </c>
      <c r="B38" s="161" t="s">
        <v>143</v>
      </c>
      <c r="C38" s="196" t="s">
        <v>144</v>
      </c>
      <c r="D38" s="163" t="s">
        <v>97</v>
      </c>
      <c r="E38" s="170">
        <v>615</v>
      </c>
      <c r="F38" s="173"/>
      <c r="G38" s="174">
        <f>ROUND(E38*F38,2)</f>
        <v>0</v>
      </c>
      <c r="H38" s="173"/>
      <c r="I38" s="174">
        <f>ROUND(E38*H38,2)</f>
        <v>0</v>
      </c>
      <c r="J38" s="173"/>
      <c r="K38" s="174">
        <f>ROUND(E38*J38,2)</f>
        <v>0</v>
      </c>
      <c r="L38" s="174">
        <v>20</v>
      </c>
      <c r="M38" s="174">
        <f>G38*(1+L38/100)</f>
        <v>0</v>
      </c>
      <c r="N38" s="164">
        <v>9.2799999999999994E-2</v>
      </c>
      <c r="O38" s="164">
        <f>ROUND(E38*N38,5)</f>
        <v>57.072000000000003</v>
      </c>
      <c r="P38" s="164">
        <v>0</v>
      </c>
      <c r="Q38" s="164">
        <f>ROUND(E38*P38,5)</f>
        <v>0</v>
      </c>
      <c r="R38" s="164"/>
      <c r="S38" s="164"/>
      <c r="T38" s="165">
        <v>0.56999999999999995</v>
      </c>
      <c r="U38" s="164">
        <f>ROUND(E38*T38,2)</f>
        <v>350.55</v>
      </c>
      <c r="V38" s="154"/>
      <c r="W38" s="154"/>
      <c r="X38" s="154"/>
      <c r="Y38" s="154"/>
      <c r="Z38" s="154"/>
      <c r="AA38" s="154"/>
      <c r="AB38" s="154"/>
      <c r="AC38" s="154"/>
      <c r="AD38" s="154"/>
      <c r="AE38" s="154" t="s">
        <v>98</v>
      </c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</row>
    <row r="39" spans="1:60" outlineLevel="1" x14ac:dyDescent="0.2">
      <c r="A39" s="155">
        <v>17</v>
      </c>
      <c r="B39" s="161" t="s">
        <v>145</v>
      </c>
      <c r="C39" s="196" t="s">
        <v>146</v>
      </c>
      <c r="D39" s="163" t="s">
        <v>97</v>
      </c>
      <c r="E39" s="170">
        <v>73</v>
      </c>
      <c r="F39" s="173"/>
      <c r="G39" s="174">
        <f>ROUND(E39*F39,2)</f>
        <v>0</v>
      </c>
      <c r="H39" s="173"/>
      <c r="I39" s="174">
        <f>ROUND(E39*H39,2)</f>
        <v>0</v>
      </c>
      <c r="J39" s="173"/>
      <c r="K39" s="174">
        <f>ROUND(E39*J39,2)</f>
        <v>0</v>
      </c>
      <c r="L39" s="174">
        <v>20</v>
      </c>
      <c r="M39" s="174">
        <f>G39*(1+L39/100)</f>
        <v>0</v>
      </c>
      <c r="N39" s="164">
        <v>0.13100000000000001</v>
      </c>
      <c r="O39" s="164">
        <f>ROUND(E39*N39,5)</f>
        <v>9.5630000000000006</v>
      </c>
      <c r="P39" s="164">
        <v>0</v>
      </c>
      <c r="Q39" s="164">
        <f>ROUND(E39*P39,5)</f>
        <v>0</v>
      </c>
      <c r="R39" s="164"/>
      <c r="S39" s="164"/>
      <c r="T39" s="165">
        <v>0</v>
      </c>
      <c r="U39" s="164">
        <f>ROUND(E39*T39,2)</f>
        <v>0</v>
      </c>
      <c r="V39" s="154"/>
      <c r="W39" s="154"/>
      <c r="X39" s="154"/>
      <c r="Y39" s="154"/>
      <c r="Z39" s="154"/>
      <c r="AA39" s="154"/>
      <c r="AB39" s="154"/>
      <c r="AC39" s="154"/>
      <c r="AD39" s="154"/>
      <c r="AE39" s="154" t="s">
        <v>132</v>
      </c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</row>
    <row r="40" spans="1:60" outlineLevel="1" x14ac:dyDescent="0.2">
      <c r="A40" s="155">
        <v>18</v>
      </c>
      <c r="B40" s="161" t="s">
        <v>147</v>
      </c>
      <c r="C40" s="196" t="s">
        <v>148</v>
      </c>
      <c r="D40" s="163" t="s">
        <v>97</v>
      </c>
      <c r="E40" s="170">
        <v>429.5</v>
      </c>
      <c r="F40" s="173"/>
      <c r="G40" s="174">
        <f>ROUND(E40*F40,2)</f>
        <v>0</v>
      </c>
      <c r="H40" s="173"/>
      <c r="I40" s="174">
        <f>ROUND(E40*H40,2)</f>
        <v>0</v>
      </c>
      <c r="J40" s="173"/>
      <c r="K40" s="174">
        <f>ROUND(E40*J40,2)</f>
        <v>0</v>
      </c>
      <c r="L40" s="174">
        <v>20</v>
      </c>
      <c r="M40" s="174">
        <f>G40*(1+L40/100)</f>
        <v>0</v>
      </c>
      <c r="N40" s="164">
        <v>0.14299999999999999</v>
      </c>
      <c r="O40" s="164">
        <f>ROUND(E40*N40,5)</f>
        <v>61.418500000000002</v>
      </c>
      <c r="P40" s="164">
        <v>0</v>
      </c>
      <c r="Q40" s="164">
        <f>ROUND(E40*P40,5)</f>
        <v>0</v>
      </c>
      <c r="R40" s="164"/>
      <c r="S40" s="164"/>
      <c r="T40" s="165">
        <v>0</v>
      </c>
      <c r="U40" s="164">
        <f>ROUND(E40*T40,2)</f>
        <v>0</v>
      </c>
      <c r="V40" s="154"/>
      <c r="W40" s="154"/>
      <c r="X40" s="154"/>
      <c r="Y40" s="154"/>
      <c r="Z40" s="154"/>
      <c r="AA40" s="154"/>
      <c r="AB40" s="154"/>
      <c r="AC40" s="154"/>
      <c r="AD40" s="154"/>
      <c r="AE40" s="154" t="s">
        <v>132</v>
      </c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</row>
    <row r="41" spans="1:60" outlineLevel="1" x14ac:dyDescent="0.2">
      <c r="A41" s="155"/>
      <c r="B41" s="161"/>
      <c r="C41" s="197" t="s">
        <v>149</v>
      </c>
      <c r="D41" s="166"/>
      <c r="E41" s="171">
        <v>615</v>
      </c>
      <c r="F41" s="174"/>
      <c r="G41" s="174"/>
      <c r="H41" s="174"/>
      <c r="I41" s="174"/>
      <c r="J41" s="174"/>
      <c r="K41" s="174"/>
      <c r="L41" s="174"/>
      <c r="M41" s="174"/>
      <c r="N41" s="164"/>
      <c r="O41" s="164"/>
      <c r="P41" s="164"/>
      <c r="Q41" s="164"/>
      <c r="R41" s="164"/>
      <c r="S41" s="164"/>
      <c r="T41" s="165"/>
      <c r="U41" s="164"/>
      <c r="V41" s="154"/>
      <c r="W41" s="154"/>
      <c r="X41" s="154"/>
      <c r="Y41" s="154"/>
      <c r="Z41" s="154"/>
      <c r="AA41" s="154"/>
      <c r="AB41" s="154"/>
      <c r="AC41" s="154"/>
      <c r="AD41" s="154"/>
      <c r="AE41" s="154" t="s">
        <v>103</v>
      </c>
      <c r="AF41" s="154">
        <v>0</v>
      </c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</row>
    <row r="42" spans="1:60" outlineLevel="1" x14ac:dyDescent="0.2">
      <c r="A42" s="155"/>
      <c r="B42" s="161"/>
      <c r="C42" s="197" t="s">
        <v>150</v>
      </c>
      <c r="D42" s="166"/>
      <c r="E42" s="171">
        <v>-185.5</v>
      </c>
      <c r="F42" s="174"/>
      <c r="G42" s="174"/>
      <c r="H42" s="174"/>
      <c r="I42" s="174"/>
      <c r="J42" s="174"/>
      <c r="K42" s="174"/>
      <c r="L42" s="174"/>
      <c r="M42" s="174"/>
      <c r="N42" s="164"/>
      <c r="O42" s="164"/>
      <c r="P42" s="164"/>
      <c r="Q42" s="164"/>
      <c r="R42" s="164"/>
      <c r="S42" s="164"/>
      <c r="T42" s="165"/>
      <c r="U42" s="164"/>
      <c r="V42" s="154"/>
      <c r="W42" s="154"/>
      <c r="X42" s="154"/>
      <c r="Y42" s="154"/>
      <c r="Z42" s="154"/>
      <c r="AA42" s="154"/>
      <c r="AB42" s="154"/>
      <c r="AC42" s="154"/>
      <c r="AD42" s="154"/>
      <c r="AE42" s="154" t="s">
        <v>103</v>
      </c>
      <c r="AF42" s="154">
        <v>0</v>
      </c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</row>
    <row r="43" spans="1:60" outlineLevel="1" x14ac:dyDescent="0.2">
      <c r="A43" s="155">
        <v>19</v>
      </c>
      <c r="B43" s="161" t="s">
        <v>151</v>
      </c>
      <c r="C43" s="196" t="s">
        <v>152</v>
      </c>
      <c r="D43" s="163" t="s">
        <v>97</v>
      </c>
      <c r="E43" s="170">
        <v>185.5</v>
      </c>
      <c r="F43" s="173"/>
      <c r="G43" s="174">
        <f>ROUND(E43*F43,2)</f>
        <v>0</v>
      </c>
      <c r="H43" s="173"/>
      <c r="I43" s="174">
        <f>ROUND(E43*H43,2)</f>
        <v>0</v>
      </c>
      <c r="J43" s="173"/>
      <c r="K43" s="174">
        <f>ROUND(E43*J43,2)</f>
        <v>0</v>
      </c>
      <c r="L43" s="174">
        <v>20</v>
      </c>
      <c r="M43" s="174">
        <f>G43*(1+L43/100)</f>
        <v>0</v>
      </c>
      <c r="N43" s="164">
        <v>0.14299999999999999</v>
      </c>
      <c r="O43" s="164">
        <f>ROUND(E43*N43,5)</f>
        <v>26.526499999999999</v>
      </c>
      <c r="P43" s="164">
        <v>0</v>
      </c>
      <c r="Q43" s="164">
        <f>ROUND(E43*P43,5)</f>
        <v>0</v>
      </c>
      <c r="R43" s="164"/>
      <c r="S43" s="164"/>
      <c r="T43" s="165">
        <v>0</v>
      </c>
      <c r="U43" s="164">
        <f>ROUND(E43*T43,2)</f>
        <v>0</v>
      </c>
      <c r="V43" s="154"/>
      <c r="W43" s="154"/>
      <c r="X43" s="154"/>
      <c r="Y43" s="154"/>
      <c r="Z43" s="154"/>
      <c r="AA43" s="154"/>
      <c r="AB43" s="154"/>
      <c r="AC43" s="154"/>
      <c r="AD43" s="154"/>
      <c r="AE43" s="154" t="s">
        <v>132</v>
      </c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</row>
    <row r="44" spans="1:60" outlineLevel="1" x14ac:dyDescent="0.2">
      <c r="A44" s="155"/>
      <c r="B44" s="161"/>
      <c r="C44" s="197" t="s">
        <v>153</v>
      </c>
      <c r="D44" s="166"/>
      <c r="E44" s="171">
        <v>185.5</v>
      </c>
      <c r="F44" s="174"/>
      <c r="G44" s="174"/>
      <c r="H44" s="174"/>
      <c r="I44" s="174"/>
      <c r="J44" s="174"/>
      <c r="K44" s="174"/>
      <c r="L44" s="174"/>
      <c r="M44" s="174"/>
      <c r="N44" s="164"/>
      <c r="O44" s="164"/>
      <c r="P44" s="164"/>
      <c r="Q44" s="164"/>
      <c r="R44" s="164"/>
      <c r="S44" s="164"/>
      <c r="T44" s="165"/>
      <c r="U44" s="164"/>
      <c r="V44" s="154"/>
      <c r="W44" s="154"/>
      <c r="X44" s="154"/>
      <c r="Y44" s="154"/>
      <c r="Z44" s="154"/>
      <c r="AA44" s="154"/>
      <c r="AB44" s="154"/>
      <c r="AC44" s="154"/>
      <c r="AD44" s="154"/>
      <c r="AE44" s="154" t="s">
        <v>103</v>
      </c>
      <c r="AF44" s="154">
        <v>0</v>
      </c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</row>
    <row r="45" spans="1:60" ht="22.5" outlineLevel="1" x14ac:dyDescent="0.2">
      <c r="A45" s="155">
        <v>20</v>
      </c>
      <c r="B45" s="161" t="s">
        <v>154</v>
      </c>
      <c r="C45" s="196" t="s">
        <v>155</v>
      </c>
      <c r="D45" s="163" t="s">
        <v>156</v>
      </c>
      <c r="E45" s="170">
        <v>52</v>
      </c>
      <c r="F45" s="173"/>
      <c r="G45" s="174">
        <f>ROUND(E45*F45,2)</f>
        <v>0</v>
      </c>
      <c r="H45" s="173"/>
      <c r="I45" s="174">
        <f>ROUND(E45*H45,2)</f>
        <v>0</v>
      </c>
      <c r="J45" s="173"/>
      <c r="K45" s="174">
        <f>ROUND(E45*J45,2)</f>
        <v>0</v>
      </c>
      <c r="L45" s="174">
        <v>20</v>
      </c>
      <c r="M45" s="174">
        <f>G45*(1+L45/100)</f>
        <v>0</v>
      </c>
      <c r="N45" s="164">
        <v>0.26515</v>
      </c>
      <c r="O45" s="164">
        <f>ROUND(E45*N45,5)</f>
        <v>13.787800000000001</v>
      </c>
      <c r="P45" s="164">
        <v>0</v>
      </c>
      <c r="Q45" s="164">
        <f>ROUND(E45*P45,5)</f>
        <v>0</v>
      </c>
      <c r="R45" s="164"/>
      <c r="S45" s="164"/>
      <c r="T45" s="165">
        <v>0.74</v>
      </c>
      <c r="U45" s="164">
        <f>ROUND(E45*T45,2)</f>
        <v>38.479999999999997</v>
      </c>
      <c r="V45" s="154"/>
      <c r="W45" s="154"/>
      <c r="X45" s="154"/>
      <c r="Y45" s="154"/>
      <c r="Z45" s="154"/>
      <c r="AA45" s="154"/>
      <c r="AB45" s="154"/>
      <c r="AC45" s="154"/>
      <c r="AD45" s="154"/>
      <c r="AE45" s="154" t="s">
        <v>157</v>
      </c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</row>
    <row r="46" spans="1:60" outlineLevel="1" x14ac:dyDescent="0.2">
      <c r="A46" s="155"/>
      <c r="B46" s="161"/>
      <c r="C46" s="197" t="s">
        <v>158</v>
      </c>
      <c r="D46" s="166"/>
      <c r="E46" s="171">
        <v>52</v>
      </c>
      <c r="F46" s="174"/>
      <c r="G46" s="174"/>
      <c r="H46" s="174"/>
      <c r="I46" s="174"/>
      <c r="J46" s="174"/>
      <c r="K46" s="174"/>
      <c r="L46" s="174"/>
      <c r="M46" s="174"/>
      <c r="N46" s="164"/>
      <c r="O46" s="164"/>
      <c r="P46" s="164"/>
      <c r="Q46" s="164"/>
      <c r="R46" s="164"/>
      <c r="S46" s="164"/>
      <c r="T46" s="165"/>
      <c r="U46" s="164"/>
      <c r="V46" s="154"/>
      <c r="W46" s="154"/>
      <c r="X46" s="154"/>
      <c r="Y46" s="154"/>
      <c r="Z46" s="154"/>
      <c r="AA46" s="154"/>
      <c r="AB46" s="154"/>
      <c r="AC46" s="154"/>
      <c r="AD46" s="154"/>
      <c r="AE46" s="154" t="s">
        <v>103</v>
      </c>
      <c r="AF46" s="154">
        <v>0</v>
      </c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</row>
    <row r="47" spans="1:60" ht="22.5" outlineLevel="1" x14ac:dyDescent="0.2">
      <c r="A47" s="155">
        <v>21</v>
      </c>
      <c r="B47" s="161" t="s">
        <v>159</v>
      </c>
      <c r="C47" s="196" t="s">
        <v>160</v>
      </c>
      <c r="D47" s="163" t="s">
        <v>161</v>
      </c>
      <c r="E47" s="170">
        <v>3</v>
      </c>
      <c r="F47" s="173"/>
      <c r="G47" s="174">
        <f>ROUND(E47*F47,2)</f>
        <v>0</v>
      </c>
      <c r="H47" s="173"/>
      <c r="I47" s="174">
        <f>ROUND(E47*H47,2)</f>
        <v>0</v>
      </c>
      <c r="J47" s="173"/>
      <c r="K47" s="174">
        <f>ROUND(E47*J47,2)</f>
        <v>0</v>
      </c>
      <c r="L47" s="174">
        <v>20</v>
      </c>
      <c r="M47" s="174">
        <f>G47*(1+L47/100)</f>
        <v>0</v>
      </c>
      <c r="N47" s="164">
        <v>0.13544</v>
      </c>
      <c r="O47" s="164">
        <f>ROUND(E47*N47,5)</f>
        <v>0.40632000000000001</v>
      </c>
      <c r="P47" s="164">
        <v>0</v>
      </c>
      <c r="Q47" s="164">
        <f>ROUND(E47*P47,5)</f>
        <v>0</v>
      </c>
      <c r="R47" s="164"/>
      <c r="S47" s="164"/>
      <c r="T47" s="165">
        <v>0.51</v>
      </c>
      <c r="U47" s="164">
        <f>ROUND(E47*T47,2)</f>
        <v>1.53</v>
      </c>
      <c r="V47" s="154"/>
      <c r="W47" s="154"/>
      <c r="X47" s="154"/>
      <c r="Y47" s="154"/>
      <c r="Z47" s="154"/>
      <c r="AA47" s="154"/>
      <c r="AB47" s="154"/>
      <c r="AC47" s="154"/>
      <c r="AD47" s="154"/>
      <c r="AE47" s="154" t="s">
        <v>157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</row>
    <row r="48" spans="1:60" x14ac:dyDescent="0.2">
      <c r="A48" s="156" t="s">
        <v>93</v>
      </c>
      <c r="B48" s="162" t="s">
        <v>58</v>
      </c>
      <c r="C48" s="198" t="s">
        <v>59</v>
      </c>
      <c r="D48" s="167"/>
      <c r="E48" s="172"/>
      <c r="F48" s="175"/>
      <c r="G48" s="175">
        <f>SUMIF(AE49:AE53,"&lt;&gt;NOR",G49:G53)</f>
        <v>0</v>
      </c>
      <c r="H48" s="175"/>
      <c r="I48" s="175">
        <f>SUM(I49:I53)</f>
        <v>0</v>
      </c>
      <c r="J48" s="175"/>
      <c r="K48" s="175">
        <f>SUM(K49:K53)</f>
        <v>0</v>
      </c>
      <c r="L48" s="175"/>
      <c r="M48" s="175">
        <f>SUM(M49:M53)</f>
        <v>0</v>
      </c>
      <c r="N48" s="168"/>
      <c r="O48" s="168">
        <f>SUM(O49:O53)</f>
        <v>0.44135999999999997</v>
      </c>
      <c r="P48" s="168"/>
      <c r="Q48" s="168">
        <f>SUM(Q49:Q53)</f>
        <v>0</v>
      </c>
      <c r="R48" s="168"/>
      <c r="S48" s="168"/>
      <c r="T48" s="169"/>
      <c r="U48" s="168">
        <f>SUM(U49:U53)</f>
        <v>19.079999999999998</v>
      </c>
      <c r="AE48" t="s">
        <v>94</v>
      </c>
    </row>
    <row r="49" spans="1:60" outlineLevel="1" x14ac:dyDescent="0.2">
      <c r="A49" s="155">
        <v>22</v>
      </c>
      <c r="B49" s="161" t="s">
        <v>162</v>
      </c>
      <c r="C49" s="196" t="s">
        <v>163</v>
      </c>
      <c r="D49" s="163" t="s">
        <v>156</v>
      </c>
      <c r="E49" s="170">
        <v>11.3</v>
      </c>
      <c r="F49" s="173"/>
      <c r="G49" s="174">
        <f>ROUND(E49*F49,2)</f>
        <v>0</v>
      </c>
      <c r="H49" s="173"/>
      <c r="I49" s="174">
        <f>ROUND(E49*H49,2)</f>
        <v>0</v>
      </c>
      <c r="J49" s="173"/>
      <c r="K49" s="174">
        <f>ROUND(E49*J49,2)</f>
        <v>0</v>
      </c>
      <c r="L49" s="174">
        <v>20</v>
      </c>
      <c r="M49" s="174">
        <f>G49*(1+L49/100)</f>
        <v>0</v>
      </c>
      <c r="N49" s="164">
        <v>2.0899999999999998E-3</v>
      </c>
      <c r="O49" s="164">
        <f>ROUND(E49*N49,5)</f>
        <v>2.3619999999999999E-2</v>
      </c>
      <c r="P49" s="164">
        <v>0</v>
      </c>
      <c r="Q49" s="164">
        <f>ROUND(E49*P49,5)</f>
        <v>0</v>
      </c>
      <c r="R49" s="164"/>
      <c r="S49" s="164"/>
      <c r="T49" s="165">
        <v>0.8</v>
      </c>
      <c r="U49" s="164">
        <f>ROUND(E49*T49,2)</f>
        <v>9.0399999999999991</v>
      </c>
      <c r="V49" s="154"/>
      <c r="W49" s="154"/>
      <c r="X49" s="154"/>
      <c r="Y49" s="154"/>
      <c r="Z49" s="154"/>
      <c r="AA49" s="154"/>
      <c r="AB49" s="154"/>
      <c r="AC49" s="154"/>
      <c r="AD49" s="154"/>
      <c r="AE49" s="154" t="s">
        <v>98</v>
      </c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</row>
    <row r="50" spans="1:60" outlineLevel="1" x14ac:dyDescent="0.2">
      <c r="A50" s="155"/>
      <c r="B50" s="161"/>
      <c r="C50" s="197" t="s">
        <v>164</v>
      </c>
      <c r="D50" s="166"/>
      <c r="E50" s="171">
        <v>11.3</v>
      </c>
      <c r="F50" s="174"/>
      <c r="G50" s="174"/>
      <c r="H50" s="174"/>
      <c r="I50" s="174"/>
      <c r="J50" s="174"/>
      <c r="K50" s="174"/>
      <c r="L50" s="174"/>
      <c r="M50" s="174"/>
      <c r="N50" s="164"/>
      <c r="O50" s="164"/>
      <c r="P50" s="164"/>
      <c r="Q50" s="164"/>
      <c r="R50" s="164"/>
      <c r="S50" s="164"/>
      <c r="T50" s="165"/>
      <c r="U50" s="164"/>
      <c r="V50" s="154"/>
      <c r="W50" s="154"/>
      <c r="X50" s="154"/>
      <c r="Y50" s="154"/>
      <c r="Z50" s="154"/>
      <c r="AA50" s="154"/>
      <c r="AB50" s="154"/>
      <c r="AC50" s="154"/>
      <c r="AD50" s="154"/>
      <c r="AE50" s="154" t="s">
        <v>103</v>
      </c>
      <c r="AF50" s="154">
        <v>0</v>
      </c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</row>
    <row r="51" spans="1:60" outlineLevel="1" x14ac:dyDescent="0.2">
      <c r="A51" s="155">
        <v>23</v>
      </c>
      <c r="B51" s="161" t="s">
        <v>165</v>
      </c>
      <c r="C51" s="196" t="s">
        <v>166</v>
      </c>
      <c r="D51" s="163" t="s">
        <v>156</v>
      </c>
      <c r="E51" s="170">
        <v>13.7</v>
      </c>
      <c r="F51" s="173"/>
      <c r="G51" s="174">
        <f>ROUND(E51*F51,2)</f>
        <v>0</v>
      </c>
      <c r="H51" s="173"/>
      <c r="I51" s="174">
        <f>ROUND(E51*H51,2)</f>
        <v>0</v>
      </c>
      <c r="J51" s="173"/>
      <c r="K51" s="174">
        <f>ROUND(E51*J51,2)</f>
        <v>0</v>
      </c>
      <c r="L51" s="174">
        <v>20</v>
      </c>
      <c r="M51" s="174">
        <f>G51*(1+L51/100)</f>
        <v>0</v>
      </c>
      <c r="N51" s="164">
        <v>3.5500000000000002E-3</v>
      </c>
      <c r="O51" s="164">
        <f>ROUND(E51*N51,5)</f>
        <v>4.8640000000000003E-2</v>
      </c>
      <c r="P51" s="164">
        <v>0</v>
      </c>
      <c r="Q51" s="164">
        <f>ROUND(E51*P51,5)</f>
        <v>0</v>
      </c>
      <c r="R51" s="164"/>
      <c r="S51" s="164"/>
      <c r="T51" s="165">
        <v>0.55000000000000004</v>
      </c>
      <c r="U51" s="164">
        <f>ROUND(E51*T51,2)</f>
        <v>7.54</v>
      </c>
      <c r="V51" s="154"/>
      <c r="W51" s="154"/>
      <c r="X51" s="154"/>
      <c r="Y51" s="154"/>
      <c r="Z51" s="154"/>
      <c r="AA51" s="154"/>
      <c r="AB51" s="154"/>
      <c r="AC51" s="154"/>
      <c r="AD51" s="154"/>
      <c r="AE51" s="154" t="s">
        <v>98</v>
      </c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</row>
    <row r="52" spans="1:60" outlineLevel="1" x14ac:dyDescent="0.2">
      <c r="A52" s="155"/>
      <c r="B52" s="161"/>
      <c r="C52" s="197" t="s">
        <v>167</v>
      </c>
      <c r="D52" s="166"/>
      <c r="E52" s="171">
        <v>13.7</v>
      </c>
      <c r="F52" s="174"/>
      <c r="G52" s="174"/>
      <c r="H52" s="174"/>
      <c r="I52" s="174"/>
      <c r="J52" s="174"/>
      <c r="K52" s="174"/>
      <c r="L52" s="174"/>
      <c r="M52" s="174"/>
      <c r="N52" s="164"/>
      <c r="O52" s="164"/>
      <c r="P52" s="164"/>
      <c r="Q52" s="164"/>
      <c r="R52" s="164"/>
      <c r="S52" s="164"/>
      <c r="T52" s="165"/>
      <c r="U52" s="164"/>
      <c r="V52" s="154"/>
      <c r="W52" s="154"/>
      <c r="X52" s="154"/>
      <c r="Y52" s="154"/>
      <c r="Z52" s="154"/>
      <c r="AA52" s="154"/>
      <c r="AB52" s="154"/>
      <c r="AC52" s="154"/>
      <c r="AD52" s="154"/>
      <c r="AE52" s="154" t="s">
        <v>103</v>
      </c>
      <c r="AF52" s="154">
        <v>0</v>
      </c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</row>
    <row r="53" spans="1:60" ht="22.5" outlineLevel="1" x14ac:dyDescent="0.2">
      <c r="A53" s="155">
        <v>24</v>
      </c>
      <c r="B53" s="161" t="s">
        <v>168</v>
      </c>
      <c r="C53" s="196" t="s">
        <v>169</v>
      </c>
      <c r="D53" s="163" t="s">
        <v>161</v>
      </c>
      <c r="E53" s="170">
        <v>5</v>
      </c>
      <c r="F53" s="173"/>
      <c r="G53" s="174">
        <f>ROUND(E53*F53,2)</f>
        <v>0</v>
      </c>
      <c r="H53" s="173"/>
      <c r="I53" s="174">
        <f>ROUND(E53*H53,2)</f>
        <v>0</v>
      </c>
      <c r="J53" s="173"/>
      <c r="K53" s="174">
        <f>ROUND(E53*J53,2)</f>
        <v>0</v>
      </c>
      <c r="L53" s="174">
        <v>20</v>
      </c>
      <c r="M53" s="174">
        <f>G53*(1+L53/100)</f>
        <v>0</v>
      </c>
      <c r="N53" s="164">
        <v>7.3819999999999997E-2</v>
      </c>
      <c r="O53" s="164">
        <f>ROUND(E53*N53,5)</f>
        <v>0.36909999999999998</v>
      </c>
      <c r="P53" s="164">
        <v>0</v>
      </c>
      <c r="Q53" s="164">
        <f>ROUND(E53*P53,5)</f>
        <v>0</v>
      </c>
      <c r="R53" s="164"/>
      <c r="S53" s="164"/>
      <c r="T53" s="165">
        <v>0.5</v>
      </c>
      <c r="U53" s="164">
        <f>ROUND(E53*T53,2)</f>
        <v>2.5</v>
      </c>
      <c r="V53" s="154"/>
      <c r="W53" s="154"/>
      <c r="X53" s="154"/>
      <c r="Y53" s="154"/>
      <c r="Z53" s="154"/>
      <c r="AA53" s="154"/>
      <c r="AB53" s="154"/>
      <c r="AC53" s="154"/>
      <c r="AD53" s="154"/>
      <c r="AE53" s="154" t="s">
        <v>98</v>
      </c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</row>
    <row r="54" spans="1:60" x14ac:dyDescent="0.2">
      <c r="A54" s="156" t="s">
        <v>93</v>
      </c>
      <c r="B54" s="162" t="s">
        <v>60</v>
      </c>
      <c r="C54" s="198" t="s">
        <v>61</v>
      </c>
      <c r="D54" s="167"/>
      <c r="E54" s="172"/>
      <c r="F54" s="175"/>
      <c r="G54" s="175">
        <f>SUMIF(AE55:AE67,"&lt;&gt;NOR",G55:G67)</f>
        <v>0</v>
      </c>
      <c r="H54" s="175"/>
      <c r="I54" s="175">
        <f>SUM(I55:I67)</f>
        <v>0</v>
      </c>
      <c r="J54" s="175"/>
      <c r="K54" s="175">
        <f>SUM(K55:K67)</f>
        <v>0</v>
      </c>
      <c r="L54" s="175"/>
      <c r="M54" s="175">
        <f>SUM(M55:M67)</f>
        <v>0</v>
      </c>
      <c r="N54" s="168"/>
      <c r="O54" s="168">
        <f>SUM(O55:O67)</f>
        <v>48.662939999999999</v>
      </c>
      <c r="P54" s="168"/>
      <c r="Q54" s="168">
        <f>SUM(Q55:Q67)</f>
        <v>0</v>
      </c>
      <c r="R54" s="168"/>
      <c r="S54" s="168"/>
      <c r="T54" s="169"/>
      <c r="U54" s="168">
        <f>SUM(U55:U67)</f>
        <v>51.580000000000005</v>
      </c>
      <c r="AE54" t="s">
        <v>94</v>
      </c>
    </row>
    <row r="55" spans="1:60" ht="22.5" outlineLevel="1" x14ac:dyDescent="0.2">
      <c r="A55" s="155">
        <v>25</v>
      </c>
      <c r="B55" s="161" t="s">
        <v>170</v>
      </c>
      <c r="C55" s="196" t="s">
        <v>171</v>
      </c>
      <c r="D55" s="163" t="s">
        <v>156</v>
      </c>
      <c r="E55" s="170">
        <v>60.64</v>
      </c>
      <c r="F55" s="173"/>
      <c r="G55" s="174">
        <f>ROUND(E55*F55,2)</f>
        <v>0</v>
      </c>
      <c r="H55" s="173"/>
      <c r="I55" s="174">
        <f>ROUND(E55*H55,2)</f>
        <v>0</v>
      </c>
      <c r="J55" s="173"/>
      <c r="K55" s="174">
        <f>ROUND(E55*J55,2)</f>
        <v>0</v>
      </c>
      <c r="L55" s="174">
        <v>20</v>
      </c>
      <c r="M55" s="174">
        <f>G55*(1+L55/100)</f>
        <v>0</v>
      </c>
      <c r="N55" s="164">
        <v>0.10598</v>
      </c>
      <c r="O55" s="164">
        <f>ROUND(E55*N55,5)</f>
        <v>6.4266300000000003</v>
      </c>
      <c r="P55" s="164">
        <v>0</v>
      </c>
      <c r="Q55" s="164">
        <f>ROUND(E55*P55,5)</f>
        <v>0</v>
      </c>
      <c r="R55" s="164"/>
      <c r="S55" s="164"/>
      <c r="T55" s="165">
        <v>0.14000000000000001</v>
      </c>
      <c r="U55" s="164">
        <f>ROUND(E55*T55,2)</f>
        <v>8.49</v>
      </c>
      <c r="V55" s="154"/>
      <c r="W55" s="154"/>
      <c r="X55" s="154"/>
      <c r="Y55" s="154"/>
      <c r="Z55" s="154"/>
      <c r="AA55" s="154"/>
      <c r="AB55" s="154"/>
      <c r="AC55" s="154"/>
      <c r="AD55" s="154"/>
      <c r="AE55" s="154" t="s">
        <v>98</v>
      </c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</row>
    <row r="56" spans="1:60" ht="22.5" outlineLevel="1" x14ac:dyDescent="0.2">
      <c r="A56" s="155"/>
      <c r="B56" s="161"/>
      <c r="C56" s="197" t="s">
        <v>172</v>
      </c>
      <c r="D56" s="166"/>
      <c r="E56" s="171">
        <v>36.119999999999997</v>
      </c>
      <c r="F56" s="174"/>
      <c r="G56" s="174"/>
      <c r="H56" s="174"/>
      <c r="I56" s="174"/>
      <c r="J56" s="174"/>
      <c r="K56" s="174"/>
      <c r="L56" s="174"/>
      <c r="M56" s="174"/>
      <c r="N56" s="164"/>
      <c r="O56" s="164"/>
      <c r="P56" s="164"/>
      <c r="Q56" s="164"/>
      <c r="R56" s="164"/>
      <c r="S56" s="164"/>
      <c r="T56" s="165"/>
      <c r="U56" s="164"/>
      <c r="V56" s="154"/>
      <c r="W56" s="154"/>
      <c r="X56" s="154"/>
      <c r="Y56" s="154"/>
      <c r="Z56" s="154"/>
      <c r="AA56" s="154"/>
      <c r="AB56" s="154"/>
      <c r="AC56" s="154"/>
      <c r="AD56" s="154"/>
      <c r="AE56" s="154" t="s">
        <v>103</v>
      </c>
      <c r="AF56" s="154">
        <v>0</v>
      </c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</row>
    <row r="57" spans="1:60" outlineLevel="1" x14ac:dyDescent="0.2">
      <c r="A57" s="155"/>
      <c r="B57" s="161"/>
      <c r="C57" s="197" t="s">
        <v>173</v>
      </c>
      <c r="D57" s="166"/>
      <c r="E57" s="171">
        <v>24.52</v>
      </c>
      <c r="F57" s="174"/>
      <c r="G57" s="174"/>
      <c r="H57" s="174"/>
      <c r="I57" s="174"/>
      <c r="J57" s="174"/>
      <c r="K57" s="174"/>
      <c r="L57" s="174"/>
      <c r="M57" s="174"/>
      <c r="N57" s="164"/>
      <c r="O57" s="164"/>
      <c r="P57" s="164"/>
      <c r="Q57" s="164"/>
      <c r="R57" s="164"/>
      <c r="S57" s="164"/>
      <c r="T57" s="165"/>
      <c r="U57" s="164"/>
      <c r="V57" s="154"/>
      <c r="W57" s="154"/>
      <c r="X57" s="154"/>
      <c r="Y57" s="154"/>
      <c r="Z57" s="154"/>
      <c r="AA57" s="154"/>
      <c r="AB57" s="154"/>
      <c r="AC57" s="154"/>
      <c r="AD57" s="154"/>
      <c r="AE57" s="154" t="s">
        <v>103</v>
      </c>
      <c r="AF57" s="154">
        <v>0</v>
      </c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</row>
    <row r="58" spans="1:60" ht="22.5" outlineLevel="1" x14ac:dyDescent="0.2">
      <c r="A58" s="155">
        <v>26</v>
      </c>
      <c r="B58" s="161" t="s">
        <v>174</v>
      </c>
      <c r="C58" s="196" t="s">
        <v>175</v>
      </c>
      <c r="D58" s="163" t="s">
        <v>156</v>
      </c>
      <c r="E58" s="170">
        <v>147.44999999999999</v>
      </c>
      <c r="F58" s="173"/>
      <c r="G58" s="174">
        <f>ROUND(E58*F58,2)</f>
        <v>0</v>
      </c>
      <c r="H58" s="173"/>
      <c r="I58" s="174">
        <f>ROUND(E58*H58,2)</f>
        <v>0</v>
      </c>
      <c r="J58" s="173"/>
      <c r="K58" s="174">
        <f>ROUND(E58*J58,2)</f>
        <v>0</v>
      </c>
      <c r="L58" s="174">
        <v>20</v>
      </c>
      <c r="M58" s="174">
        <f>G58*(1+L58/100)</f>
        <v>0</v>
      </c>
      <c r="N58" s="164">
        <v>0.17732999999999999</v>
      </c>
      <c r="O58" s="164">
        <f>ROUND(E58*N58,5)</f>
        <v>26.147310000000001</v>
      </c>
      <c r="P58" s="164">
        <v>0</v>
      </c>
      <c r="Q58" s="164">
        <f>ROUND(E58*P58,5)</f>
        <v>0</v>
      </c>
      <c r="R58" s="164"/>
      <c r="S58" s="164"/>
      <c r="T58" s="165">
        <v>0.27</v>
      </c>
      <c r="U58" s="164">
        <f>ROUND(E58*T58,2)</f>
        <v>39.81</v>
      </c>
      <c r="V58" s="154"/>
      <c r="W58" s="154"/>
      <c r="X58" s="154"/>
      <c r="Y58" s="154"/>
      <c r="Z58" s="154"/>
      <c r="AA58" s="154"/>
      <c r="AB58" s="154"/>
      <c r="AC58" s="154"/>
      <c r="AD58" s="154"/>
      <c r="AE58" s="154" t="s">
        <v>98</v>
      </c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</row>
    <row r="59" spans="1:60" ht="33.75" outlineLevel="1" x14ac:dyDescent="0.2">
      <c r="A59" s="155"/>
      <c r="B59" s="161"/>
      <c r="C59" s="197" t="s">
        <v>176</v>
      </c>
      <c r="D59" s="166"/>
      <c r="E59" s="171">
        <v>68.75</v>
      </c>
      <c r="F59" s="174"/>
      <c r="G59" s="174"/>
      <c r="H59" s="174"/>
      <c r="I59" s="174"/>
      <c r="J59" s="174"/>
      <c r="K59" s="174"/>
      <c r="L59" s="174"/>
      <c r="M59" s="174"/>
      <c r="N59" s="164"/>
      <c r="O59" s="164"/>
      <c r="P59" s="164"/>
      <c r="Q59" s="164"/>
      <c r="R59" s="164"/>
      <c r="S59" s="164"/>
      <c r="T59" s="165"/>
      <c r="U59" s="164"/>
      <c r="V59" s="154"/>
      <c r="W59" s="154"/>
      <c r="X59" s="154"/>
      <c r="Y59" s="154"/>
      <c r="Z59" s="154"/>
      <c r="AA59" s="154"/>
      <c r="AB59" s="154"/>
      <c r="AC59" s="154"/>
      <c r="AD59" s="154"/>
      <c r="AE59" s="154" t="s">
        <v>103</v>
      </c>
      <c r="AF59" s="154">
        <v>0</v>
      </c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</row>
    <row r="60" spans="1:60" ht="22.5" outlineLevel="1" x14ac:dyDescent="0.2">
      <c r="A60" s="155"/>
      <c r="B60" s="161"/>
      <c r="C60" s="197" t="s">
        <v>177</v>
      </c>
      <c r="D60" s="166"/>
      <c r="E60" s="171">
        <v>78.7</v>
      </c>
      <c r="F60" s="174"/>
      <c r="G60" s="174"/>
      <c r="H60" s="174"/>
      <c r="I60" s="174"/>
      <c r="J60" s="174"/>
      <c r="K60" s="174"/>
      <c r="L60" s="174"/>
      <c r="M60" s="174"/>
      <c r="N60" s="164"/>
      <c r="O60" s="164"/>
      <c r="P60" s="164"/>
      <c r="Q60" s="164"/>
      <c r="R60" s="164"/>
      <c r="S60" s="164"/>
      <c r="T60" s="165"/>
      <c r="U60" s="164"/>
      <c r="V60" s="154"/>
      <c r="W60" s="154"/>
      <c r="X60" s="154"/>
      <c r="Y60" s="154"/>
      <c r="Z60" s="154"/>
      <c r="AA60" s="154"/>
      <c r="AB60" s="154"/>
      <c r="AC60" s="154"/>
      <c r="AD60" s="154"/>
      <c r="AE60" s="154" t="s">
        <v>103</v>
      </c>
      <c r="AF60" s="154">
        <v>0</v>
      </c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</row>
    <row r="61" spans="1:60" outlineLevel="1" x14ac:dyDescent="0.2">
      <c r="A61" s="155">
        <v>27</v>
      </c>
      <c r="B61" s="161" t="s">
        <v>178</v>
      </c>
      <c r="C61" s="196" t="s">
        <v>179</v>
      </c>
      <c r="D61" s="163" t="s">
        <v>161</v>
      </c>
      <c r="E61" s="170">
        <v>4</v>
      </c>
      <c r="F61" s="173"/>
      <c r="G61" s="174">
        <f t="shared" ref="G61:G67" si="0">ROUND(E61*F61,2)</f>
        <v>0</v>
      </c>
      <c r="H61" s="173"/>
      <c r="I61" s="174">
        <f t="shared" ref="I61:I67" si="1">ROUND(E61*H61,2)</f>
        <v>0</v>
      </c>
      <c r="J61" s="173"/>
      <c r="K61" s="174">
        <f t="shared" ref="K61:K67" si="2">ROUND(E61*J61,2)</f>
        <v>0</v>
      </c>
      <c r="L61" s="174">
        <v>20</v>
      </c>
      <c r="M61" s="174">
        <f t="shared" ref="M61:M67" si="3">G61*(1+L61/100)</f>
        <v>0</v>
      </c>
      <c r="N61" s="164">
        <v>0.24590000000000001</v>
      </c>
      <c r="O61" s="164">
        <f t="shared" ref="O61:O67" si="4">ROUND(E61*N61,5)</f>
        <v>0.98360000000000003</v>
      </c>
      <c r="P61" s="164">
        <v>0</v>
      </c>
      <c r="Q61" s="164">
        <f t="shared" ref="Q61:Q67" si="5">ROUND(E61*P61,5)</f>
        <v>0</v>
      </c>
      <c r="R61" s="164"/>
      <c r="S61" s="164"/>
      <c r="T61" s="165">
        <v>0.82</v>
      </c>
      <c r="U61" s="164">
        <f t="shared" ref="U61:U67" si="6">ROUND(E61*T61,2)</f>
        <v>3.28</v>
      </c>
      <c r="V61" s="154"/>
      <c r="W61" s="154"/>
      <c r="X61" s="154"/>
      <c r="Y61" s="154"/>
      <c r="Z61" s="154"/>
      <c r="AA61" s="154"/>
      <c r="AB61" s="154"/>
      <c r="AC61" s="154"/>
      <c r="AD61" s="154"/>
      <c r="AE61" s="154" t="s">
        <v>98</v>
      </c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</row>
    <row r="62" spans="1:60" outlineLevel="1" x14ac:dyDescent="0.2">
      <c r="A62" s="155">
        <v>28</v>
      </c>
      <c r="B62" s="161" t="s">
        <v>180</v>
      </c>
      <c r="C62" s="196" t="s">
        <v>181</v>
      </c>
      <c r="D62" s="163" t="s">
        <v>161</v>
      </c>
      <c r="E62" s="170">
        <v>155</v>
      </c>
      <c r="F62" s="173"/>
      <c r="G62" s="174">
        <f t="shared" si="0"/>
        <v>0</v>
      </c>
      <c r="H62" s="173"/>
      <c r="I62" s="174">
        <f t="shared" si="1"/>
        <v>0</v>
      </c>
      <c r="J62" s="173"/>
      <c r="K62" s="174">
        <f t="shared" si="2"/>
        <v>0</v>
      </c>
      <c r="L62" s="174">
        <v>20</v>
      </c>
      <c r="M62" s="174">
        <f t="shared" si="3"/>
        <v>0</v>
      </c>
      <c r="N62" s="164">
        <v>8.5999999999999993E-2</v>
      </c>
      <c r="O62" s="164">
        <f t="shared" si="4"/>
        <v>13.33</v>
      </c>
      <c r="P62" s="164">
        <v>0</v>
      </c>
      <c r="Q62" s="164">
        <f t="shared" si="5"/>
        <v>0</v>
      </c>
      <c r="R62" s="164"/>
      <c r="S62" s="164"/>
      <c r="T62" s="165">
        <v>0</v>
      </c>
      <c r="U62" s="164">
        <f t="shared" si="6"/>
        <v>0</v>
      </c>
      <c r="V62" s="154"/>
      <c r="W62" s="154"/>
      <c r="X62" s="154"/>
      <c r="Y62" s="154"/>
      <c r="Z62" s="154"/>
      <c r="AA62" s="154"/>
      <c r="AB62" s="154"/>
      <c r="AC62" s="154"/>
      <c r="AD62" s="154"/>
      <c r="AE62" s="154" t="s">
        <v>132</v>
      </c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</row>
    <row r="63" spans="1:60" outlineLevel="1" x14ac:dyDescent="0.2">
      <c r="A63" s="155">
        <v>29</v>
      </c>
      <c r="B63" s="161" t="s">
        <v>182</v>
      </c>
      <c r="C63" s="196" t="s">
        <v>183</v>
      </c>
      <c r="D63" s="163" t="s">
        <v>161</v>
      </c>
      <c r="E63" s="170">
        <v>65</v>
      </c>
      <c r="F63" s="173"/>
      <c r="G63" s="174">
        <f t="shared" si="0"/>
        <v>0</v>
      </c>
      <c r="H63" s="173"/>
      <c r="I63" s="174">
        <f t="shared" si="1"/>
        <v>0</v>
      </c>
      <c r="J63" s="173"/>
      <c r="K63" s="174">
        <f t="shared" si="2"/>
        <v>0</v>
      </c>
      <c r="L63" s="174">
        <v>20</v>
      </c>
      <c r="M63" s="174">
        <f t="shared" si="3"/>
        <v>0</v>
      </c>
      <c r="N63" s="164">
        <v>2.7E-2</v>
      </c>
      <c r="O63" s="164">
        <f t="shared" si="4"/>
        <v>1.7549999999999999</v>
      </c>
      <c r="P63" s="164">
        <v>0</v>
      </c>
      <c r="Q63" s="164">
        <f t="shared" si="5"/>
        <v>0</v>
      </c>
      <c r="R63" s="164"/>
      <c r="S63" s="164"/>
      <c r="T63" s="165">
        <v>0</v>
      </c>
      <c r="U63" s="164">
        <f t="shared" si="6"/>
        <v>0</v>
      </c>
      <c r="V63" s="154"/>
      <c r="W63" s="154"/>
      <c r="X63" s="154"/>
      <c r="Y63" s="154"/>
      <c r="Z63" s="154"/>
      <c r="AA63" s="154"/>
      <c r="AB63" s="154"/>
      <c r="AC63" s="154"/>
      <c r="AD63" s="154"/>
      <c r="AE63" s="154" t="s">
        <v>132</v>
      </c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</row>
    <row r="64" spans="1:60" outlineLevel="1" x14ac:dyDescent="0.2">
      <c r="A64" s="155">
        <v>30</v>
      </c>
      <c r="B64" s="161" t="s">
        <v>184</v>
      </c>
      <c r="C64" s="196" t="s">
        <v>185</v>
      </c>
      <c r="D64" s="163" t="s">
        <v>161</v>
      </c>
      <c r="E64" s="170">
        <v>1</v>
      </c>
      <c r="F64" s="173"/>
      <c r="G64" s="174">
        <f t="shared" si="0"/>
        <v>0</v>
      </c>
      <c r="H64" s="173"/>
      <c r="I64" s="174">
        <f t="shared" si="1"/>
        <v>0</v>
      </c>
      <c r="J64" s="173"/>
      <c r="K64" s="174">
        <f t="shared" si="2"/>
        <v>0</v>
      </c>
      <c r="L64" s="174">
        <v>20</v>
      </c>
      <c r="M64" s="174">
        <f t="shared" si="3"/>
        <v>0</v>
      </c>
      <c r="N64" s="164">
        <v>5.1000000000000004E-3</v>
      </c>
      <c r="O64" s="164">
        <f t="shared" si="4"/>
        <v>5.1000000000000004E-3</v>
      </c>
      <c r="P64" s="164">
        <v>0</v>
      </c>
      <c r="Q64" s="164">
        <f t="shared" si="5"/>
        <v>0</v>
      </c>
      <c r="R64" s="164"/>
      <c r="S64" s="164"/>
      <c r="T64" s="165">
        <v>0</v>
      </c>
      <c r="U64" s="164">
        <f t="shared" si="6"/>
        <v>0</v>
      </c>
      <c r="V64" s="154"/>
      <c r="W64" s="154"/>
      <c r="X64" s="154"/>
      <c r="Y64" s="154"/>
      <c r="Z64" s="154"/>
      <c r="AA64" s="154"/>
      <c r="AB64" s="154"/>
      <c r="AC64" s="154"/>
      <c r="AD64" s="154"/>
      <c r="AE64" s="154" t="s">
        <v>132</v>
      </c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</row>
    <row r="65" spans="1:60" outlineLevel="1" x14ac:dyDescent="0.2">
      <c r="A65" s="155">
        <v>31</v>
      </c>
      <c r="B65" s="161" t="s">
        <v>186</v>
      </c>
      <c r="C65" s="196" t="s">
        <v>187</v>
      </c>
      <c r="D65" s="163" t="s">
        <v>161</v>
      </c>
      <c r="E65" s="170">
        <v>1</v>
      </c>
      <c r="F65" s="173"/>
      <c r="G65" s="174">
        <f t="shared" si="0"/>
        <v>0</v>
      </c>
      <c r="H65" s="173"/>
      <c r="I65" s="174">
        <f t="shared" si="1"/>
        <v>0</v>
      </c>
      <c r="J65" s="173"/>
      <c r="K65" s="174">
        <f t="shared" si="2"/>
        <v>0</v>
      </c>
      <c r="L65" s="174">
        <v>20</v>
      </c>
      <c r="M65" s="174">
        <f t="shared" si="3"/>
        <v>0</v>
      </c>
      <c r="N65" s="164">
        <v>5.1000000000000004E-3</v>
      </c>
      <c r="O65" s="164">
        <f t="shared" si="4"/>
        <v>5.1000000000000004E-3</v>
      </c>
      <c r="P65" s="164">
        <v>0</v>
      </c>
      <c r="Q65" s="164">
        <f t="shared" si="5"/>
        <v>0</v>
      </c>
      <c r="R65" s="164"/>
      <c r="S65" s="164"/>
      <c r="T65" s="165">
        <v>0</v>
      </c>
      <c r="U65" s="164">
        <f t="shared" si="6"/>
        <v>0</v>
      </c>
      <c r="V65" s="154"/>
      <c r="W65" s="154"/>
      <c r="X65" s="154"/>
      <c r="Y65" s="154"/>
      <c r="Z65" s="154"/>
      <c r="AA65" s="154"/>
      <c r="AB65" s="154"/>
      <c r="AC65" s="154"/>
      <c r="AD65" s="154"/>
      <c r="AE65" s="154" t="s">
        <v>132</v>
      </c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</row>
    <row r="66" spans="1:60" outlineLevel="1" x14ac:dyDescent="0.2">
      <c r="A66" s="155">
        <v>32</v>
      </c>
      <c r="B66" s="161" t="s">
        <v>188</v>
      </c>
      <c r="C66" s="196" t="s">
        <v>189</v>
      </c>
      <c r="D66" s="163" t="s">
        <v>161</v>
      </c>
      <c r="E66" s="170">
        <v>1</v>
      </c>
      <c r="F66" s="173"/>
      <c r="G66" s="174">
        <f t="shared" si="0"/>
        <v>0</v>
      </c>
      <c r="H66" s="173"/>
      <c r="I66" s="174">
        <f t="shared" si="1"/>
        <v>0</v>
      </c>
      <c r="J66" s="173"/>
      <c r="K66" s="174">
        <f t="shared" si="2"/>
        <v>0</v>
      </c>
      <c r="L66" s="174">
        <v>20</v>
      </c>
      <c r="M66" s="174">
        <f t="shared" si="3"/>
        <v>0</v>
      </c>
      <c r="N66" s="164">
        <v>5.1000000000000004E-3</v>
      </c>
      <c r="O66" s="164">
        <f t="shared" si="4"/>
        <v>5.1000000000000004E-3</v>
      </c>
      <c r="P66" s="164">
        <v>0</v>
      </c>
      <c r="Q66" s="164">
        <f t="shared" si="5"/>
        <v>0</v>
      </c>
      <c r="R66" s="164"/>
      <c r="S66" s="164"/>
      <c r="T66" s="165">
        <v>0</v>
      </c>
      <c r="U66" s="164">
        <f t="shared" si="6"/>
        <v>0</v>
      </c>
      <c r="V66" s="154"/>
      <c r="W66" s="154"/>
      <c r="X66" s="154"/>
      <c r="Y66" s="154"/>
      <c r="Z66" s="154"/>
      <c r="AA66" s="154"/>
      <c r="AB66" s="154"/>
      <c r="AC66" s="154"/>
      <c r="AD66" s="154"/>
      <c r="AE66" s="154" t="s">
        <v>132</v>
      </c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</row>
    <row r="67" spans="1:60" outlineLevel="1" x14ac:dyDescent="0.2">
      <c r="A67" s="155">
        <v>33</v>
      </c>
      <c r="B67" s="161" t="s">
        <v>190</v>
      </c>
      <c r="C67" s="196" t="s">
        <v>191</v>
      </c>
      <c r="D67" s="163" t="s">
        <v>161</v>
      </c>
      <c r="E67" s="170">
        <v>1</v>
      </c>
      <c r="F67" s="173"/>
      <c r="G67" s="174">
        <f t="shared" si="0"/>
        <v>0</v>
      </c>
      <c r="H67" s="173"/>
      <c r="I67" s="174">
        <f t="shared" si="1"/>
        <v>0</v>
      </c>
      <c r="J67" s="173"/>
      <c r="K67" s="174">
        <f t="shared" si="2"/>
        <v>0</v>
      </c>
      <c r="L67" s="174">
        <v>20</v>
      </c>
      <c r="M67" s="174">
        <f t="shared" si="3"/>
        <v>0</v>
      </c>
      <c r="N67" s="164">
        <v>5.1000000000000004E-3</v>
      </c>
      <c r="O67" s="164">
        <f t="shared" si="4"/>
        <v>5.1000000000000004E-3</v>
      </c>
      <c r="P67" s="164">
        <v>0</v>
      </c>
      <c r="Q67" s="164">
        <f t="shared" si="5"/>
        <v>0</v>
      </c>
      <c r="R67" s="164"/>
      <c r="S67" s="164"/>
      <c r="T67" s="165">
        <v>0</v>
      </c>
      <c r="U67" s="164">
        <f t="shared" si="6"/>
        <v>0</v>
      </c>
      <c r="V67" s="154"/>
      <c r="W67" s="154"/>
      <c r="X67" s="154"/>
      <c r="Y67" s="154"/>
      <c r="Z67" s="154"/>
      <c r="AA67" s="154"/>
      <c r="AB67" s="154"/>
      <c r="AC67" s="154"/>
      <c r="AD67" s="154"/>
      <c r="AE67" s="154" t="s">
        <v>132</v>
      </c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</row>
    <row r="68" spans="1:60" x14ac:dyDescent="0.2">
      <c r="A68" s="156" t="s">
        <v>93</v>
      </c>
      <c r="B68" s="162" t="s">
        <v>62</v>
      </c>
      <c r="C68" s="198" t="s">
        <v>63</v>
      </c>
      <c r="D68" s="167"/>
      <c r="E68" s="172"/>
      <c r="F68" s="175"/>
      <c r="G68" s="175">
        <f>SUMIF(AE69:AE70,"&lt;&gt;NOR",G69:G70)</f>
        <v>0</v>
      </c>
      <c r="H68" s="175"/>
      <c r="I68" s="175">
        <f>SUM(I69:I70)</f>
        <v>0</v>
      </c>
      <c r="J68" s="175"/>
      <c r="K68" s="175">
        <f>SUM(K69:K70)</f>
        <v>0</v>
      </c>
      <c r="L68" s="175"/>
      <c r="M68" s="175">
        <f>SUM(M69:M70)</f>
        <v>0</v>
      </c>
      <c r="N68" s="168"/>
      <c r="O68" s="168">
        <f>SUM(O69:O70)</f>
        <v>0</v>
      </c>
      <c r="P68" s="168"/>
      <c r="Q68" s="168">
        <f>SUM(Q69:Q70)</f>
        <v>0</v>
      </c>
      <c r="R68" s="168"/>
      <c r="S68" s="168"/>
      <c r="T68" s="169"/>
      <c r="U68" s="168">
        <f>SUM(U69:U70)</f>
        <v>309.64999999999998</v>
      </c>
      <c r="AE68" t="s">
        <v>94</v>
      </c>
    </row>
    <row r="69" spans="1:60" outlineLevel="1" x14ac:dyDescent="0.2">
      <c r="A69" s="155">
        <v>34</v>
      </c>
      <c r="B69" s="161" t="s">
        <v>192</v>
      </c>
      <c r="C69" s="196" t="s">
        <v>193</v>
      </c>
      <c r="D69" s="163" t="s">
        <v>194</v>
      </c>
      <c r="E69" s="170">
        <v>793.96669999999995</v>
      </c>
      <c r="F69" s="173"/>
      <c r="G69" s="174">
        <f>ROUND(E69*F69,2)</f>
        <v>0</v>
      </c>
      <c r="H69" s="173"/>
      <c r="I69" s="174">
        <f>ROUND(E69*H69,2)</f>
        <v>0</v>
      </c>
      <c r="J69" s="173"/>
      <c r="K69" s="174">
        <f>ROUND(E69*J69,2)</f>
        <v>0</v>
      </c>
      <c r="L69" s="174">
        <v>20</v>
      </c>
      <c r="M69" s="174">
        <f>G69*(1+L69/100)</f>
        <v>0</v>
      </c>
      <c r="N69" s="164">
        <v>0</v>
      </c>
      <c r="O69" s="164">
        <f>ROUND(E69*N69,5)</f>
        <v>0</v>
      </c>
      <c r="P69" s="164">
        <v>0</v>
      </c>
      <c r="Q69" s="164">
        <f>ROUND(E69*P69,5)</f>
        <v>0</v>
      </c>
      <c r="R69" s="164"/>
      <c r="S69" s="164"/>
      <c r="T69" s="165">
        <v>0.39</v>
      </c>
      <c r="U69" s="164">
        <f>ROUND(E69*T69,2)</f>
        <v>309.64999999999998</v>
      </c>
      <c r="V69" s="154"/>
      <c r="W69" s="154"/>
      <c r="X69" s="154"/>
      <c r="Y69" s="154"/>
      <c r="Z69" s="154"/>
      <c r="AA69" s="154"/>
      <c r="AB69" s="154"/>
      <c r="AC69" s="154"/>
      <c r="AD69" s="154"/>
      <c r="AE69" s="154" t="s">
        <v>98</v>
      </c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</row>
    <row r="70" spans="1:60" outlineLevel="1" x14ac:dyDescent="0.2">
      <c r="A70" s="155"/>
      <c r="B70" s="161"/>
      <c r="C70" s="197" t="s">
        <v>195</v>
      </c>
      <c r="D70" s="166"/>
      <c r="E70" s="171">
        <v>793.96669999999995</v>
      </c>
      <c r="F70" s="174"/>
      <c r="G70" s="174"/>
      <c r="H70" s="174"/>
      <c r="I70" s="174"/>
      <c r="J70" s="174"/>
      <c r="K70" s="174"/>
      <c r="L70" s="174"/>
      <c r="M70" s="174"/>
      <c r="N70" s="164"/>
      <c r="O70" s="164"/>
      <c r="P70" s="164"/>
      <c r="Q70" s="164"/>
      <c r="R70" s="164"/>
      <c r="S70" s="164"/>
      <c r="T70" s="165"/>
      <c r="U70" s="164"/>
      <c r="V70" s="154"/>
      <c r="W70" s="154"/>
      <c r="X70" s="154"/>
      <c r="Y70" s="154"/>
      <c r="Z70" s="154"/>
      <c r="AA70" s="154"/>
      <c r="AB70" s="154"/>
      <c r="AC70" s="154"/>
      <c r="AD70" s="154"/>
      <c r="AE70" s="154" t="s">
        <v>103</v>
      </c>
      <c r="AF70" s="154">
        <v>0</v>
      </c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</row>
    <row r="71" spans="1:60" x14ac:dyDescent="0.2">
      <c r="A71" s="156" t="s">
        <v>93</v>
      </c>
      <c r="B71" s="162" t="s">
        <v>64</v>
      </c>
      <c r="C71" s="198" t="s">
        <v>65</v>
      </c>
      <c r="D71" s="167"/>
      <c r="E71" s="172"/>
      <c r="F71" s="175"/>
      <c r="G71" s="175">
        <f>SUMIF(AE72:AE75,"&lt;&gt;NOR",G72:G75)</f>
        <v>0</v>
      </c>
      <c r="H71" s="175"/>
      <c r="I71" s="175">
        <f>SUM(I72:I75)</f>
        <v>0</v>
      </c>
      <c r="J71" s="175"/>
      <c r="K71" s="175">
        <f>SUM(K72:K75)</f>
        <v>0</v>
      </c>
      <c r="L71" s="175"/>
      <c r="M71" s="175">
        <f>SUM(M72:M75)</f>
        <v>0</v>
      </c>
      <c r="N71" s="168"/>
      <c r="O71" s="168">
        <f>SUM(O72:O75)</f>
        <v>0.28688000000000002</v>
      </c>
      <c r="P71" s="168"/>
      <c r="Q71" s="168">
        <f>SUM(Q72:Q75)</f>
        <v>0</v>
      </c>
      <c r="R71" s="168"/>
      <c r="S71" s="168"/>
      <c r="T71" s="169"/>
      <c r="U71" s="168">
        <f>SUM(U72:U75)</f>
        <v>0.45</v>
      </c>
      <c r="AE71" t="s">
        <v>94</v>
      </c>
    </row>
    <row r="72" spans="1:60" ht="22.5" outlineLevel="1" x14ac:dyDescent="0.2">
      <c r="A72" s="155">
        <v>35</v>
      </c>
      <c r="B72" s="161" t="s">
        <v>196</v>
      </c>
      <c r="C72" s="196" t="s">
        <v>197</v>
      </c>
      <c r="D72" s="163" t="s">
        <v>97</v>
      </c>
      <c r="E72" s="170">
        <v>122.6</v>
      </c>
      <c r="F72" s="173"/>
      <c r="G72" s="174">
        <f>ROUND(E72*F72,2)</f>
        <v>0</v>
      </c>
      <c r="H72" s="173"/>
      <c r="I72" s="174">
        <f>ROUND(E72*H72,2)</f>
        <v>0</v>
      </c>
      <c r="J72" s="173"/>
      <c r="K72" s="174">
        <f>ROUND(E72*J72,2)</f>
        <v>0</v>
      </c>
      <c r="L72" s="174">
        <v>20</v>
      </c>
      <c r="M72" s="174">
        <f>G72*(1+L72/100)</f>
        <v>0</v>
      </c>
      <c r="N72" s="164">
        <v>2.3400000000000001E-3</v>
      </c>
      <c r="O72" s="164">
        <f>ROUND(E72*N72,5)</f>
        <v>0.28688000000000002</v>
      </c>
      <c r="P72" s="164">
        <v>0</v>
      </c>
      <c r="Q72" s="164">
        <f>ROUND(E72*P72,5)</f>
        <v>0</v>
      </c>
      <c r="R72" s="164"/>
      <c r="S72" s="164"/>
      <c r="T72" s="165">
        <v>0</v>
      </c>
      <c r="U72" s="164">
        <f>ROUND(E72*T72,2)</f>
        <v>0</v>
      </c>
      <c r="V72" s="154"/>
      <c r="W72" s="154"/>
      <c r="X72" s="154"/>
      <c r="Y72" s="154"/>
      <c r="Z72" s="154"/>
      <c r="AA72" s="154"/>
      <c r="AB72" s="154"/>
      <c r="AC72" s="154"/>
      <c r="AD72" s="154"/>
      <c r="AE72" s="154" t="s">
        <v>157</v>
      </c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</row>
    <row r="73" spans="1:60" ht="22.5" outlineLevel="1" x14ac:dyDescent="0.2">
      <c r="A73" s="155"/>
      <c r="B73" s="161"/>
      <c r="C73" s="197" t="s">
        <v>198</v>
      </c>
      <c r="D73" s="166"/>
      <c r="E73" s="171">
        <v>71.849999999999994</v>
      </c>
      <c r="F73" s="174"/>
      <c r="G73" s="174"/>
      <c r="H73" s="174"/>
      <c r="I73" s="174"/>
      <c r="J73" s="174"/>
      <c r="K73" s="174"/>
      <c r="L73" s="174"/>
      <c r="M73" s="174"/>
      <c r="N73" s="164"/>
      <c r="O73" s="164"/>
      <c r="P73" s="164"/>
      <c r="Q73" s="164"/>
      <c r="R73" s="164"/>
      <c r="S73" s="164"/>
      <c r="T73" s="165"/>
      <c r="U73" s="164"/>
      <c r="V73" s="154"/>
      <c r="W73" s="154"/>
      <c r="X73" s="154"/>
      <c r="Y73" s="154"/>
      <c r="Z73" s="154"/>
      <c r="AA73" s="154"/>
      <c r="AB73" s="154"/>
      <c r="AC73" s="154"/>
      <c r="AD73" s="154"/>
      <c r="AE73" s="154" t="s">
        <v>103</v>
      </c>
      <c r="AF73" s="154">
        <v>0</v>
      </c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</row>
    <row r="74" spans="1:60" outlineLevel="1" x14ac:dyDescent="0.2">
      <c r="A74" s="155"/>
      <c r="B74" s="161"/>
      <c r="C74" s="197" t="s">
        <v>199</v>
      </c>
      <c r="D74" s="166"/>
      <c r="E74" s="171">
        <v>50.75</v>
      </c>
      <c r="F74" s="174"/>
      <c r="G74" s="174"/>
      <c r="H74" s="174"/>
      <c r="I74" s="174"/>
      <c r="J74" s="174"/>
      <c r="K74" s="174"/>
      <c r="L74" s="174"/>
      <c r="M74" s="174"/>
      <c r="N74" s="164"/>
      <c r="O74" s="164"/>
      <c r="P74" s="164"/>
      <c r="Q74" s="164"/>
      <c r="R74" s="164"/>
      <c r="S74" s="164"/>
      <c r="T74" s="165"/>
      <c r="U74" s="164"/>
      <c r="V74" s="154"/>
      <c r="W74" s="154"/>
      <c r="X74" s="154"/>
      <c r="Y74" s="154"/>
      <c r="Z74" s="154"/>
      <c r="AA74" s="154"/>
      <c r="AB74" s="154"/>
      <c r="AC74" s="154"/>
      <c r="AD74" s="154"/>
      <c r="AE74" s="154" t="s">
        <v>103</v>
      </c>
      <c r="AF74" s="154">
        <v>0</v>
      </c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</row>
    <row r="75" spans="1:60" outlineLevel="1" x14ac:dyDescent="0.2">
      <c r="A75" s="155">
        <v>36</v>
      </c>
      <c r="B75" s="161" t="s">
        <v>200</v>
      </c>
      <c r="C75" s="196" t="s">
        <v>201</v>
      </c>
      <c r="D75" s="163" t="s">
        <v>194</v>
      </c>
      <c r="E75" s="170">
        <v>0.28688000000000002</v>
      </c>
      <c r="F75" s="173"/>
      <c r="G75" s="174">
        <f>ROUND(E75*F75,2)</f>
        <v>0</v>
      </c>
      <c r="H75" s="173"/>
      <c r="I75" s="174">
        <f>ROUND(E75*H75,2)</f>
        <v>0</v>
      </c>
      <c r="J75" s="173"/>
      <c r="K75" s="174">
        <f>ROUND(E75*J75,2)</f>
        <v>0</v>
      </c>
      <c r="L75" s="174">
        <v>20</v>
      </c>
      <c r="M75" s="174">
        <f>G75*(1+L75/100)</f>
        <v>0</v>
      </c>
      <c r="N75" s="164">
        <v>0</v>
      </c>
      <c r="O75" s="164">
        <f>ROUND(E75*N75,5)</f>
        <v>0</v>
      </c>
      <c r="P75" s="164">
        <v>0</v>
      </c>
      <c r="Q75" s="164">
        <f>ROUND(E75*P75,5)</f>
        <v>0</v>
      </c>
      <c r="R75" s="164"/>
      <c r="S75" s="164"/>
      <c r="T75" s="165">
        <v>1.57</v>
      </c>
      <c r="U75" s="164">
        <f>ROUND(E75*T75,2)</f>
        <v>0.45</v>
      </c>
      <c r="V75" s="154"/>
      <c r="W75" s="154"/>
      <c r="X75" s="154"/>
      <c r="Y75" s="154"/>
      <c r="Z75" s="154"/>
      <c r="AA75" s="154"/>
      <c r="AB75" s="154"/>
      <c r="AC75" s="154"/>
      <c r="AD75" s="154"/>
      <c r="AE75" s="154" t="s">
        <v>98</v>
      </c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</row>
    <row r="76" spans="1:60" x14ac:dyDescent="0.2">
      <c r="A76" s="156" t="s">
        <v>93</v>
      </c>
      <c r="B76" s="162" t="s">
        <v>66</v>
      </c>
      <c r="C76" s="198" t="s">
        <v>26</v>
      </c>
      <c r="D76" s="167"/>
      <c r="E76" s="172"/>
      <c r="F76" s="175"/>
      <c r="G76" s="175">
        <f>SUMIF(AE77:AE78,"&lt;&gt;NOR",G77:G78)</f>
        <v>0</v>
      </c>
      <c r="H76" s="175"/>
      <c r="I76" s="175">
        <f>SUM(I77:I78)</f>
        <v>0</v>
      </c>
      <c r="J76" s="175"/>
      <c r="K76" s="175">
        <f>SUM(K77:K78)</f>
        <v>0</v>
      </c>
      <c r="L76" s="175"/>
      <c r="M76" s="175">
        <f>SUM(M77:M78)</f>
        <v>0</v>
      </c>
      <c r="N76" s="168"/>
      <c r="O76" s="168">
        <f>SUM(O77:O78)</f>
        <v>0</v>
      </c>
      <c r="P76" s="168"/>
      <c r="Q76" s="168">
        <f>SUM(Q77:Q78)</f>
        <v>0</v>
      </c>
      <c r="R76" s="168"/>
      <c r="S76" s="168"/>
      <c r="T76" s="169"/>
      <c r="U76" s="168">
        <f>SUM(U77:U78)</f>
        <v>0</v>
      </c>
      <c r="AE76" t="s">
        <v>94</v>
      </c>
    </row>
    <row r="77" spans="1:60" outlineLevel="1" x14ac:dyDescent="0.2">
      <c r="A77" s="155">
        <v>37</v>
      </c>
      <c r="B77" s="161" t="s">
        <v>202</v>
      </c>
      <c r="C77" s="196" t="s">
        <v>203</v>
      </c>
      <c r="D77" s="163" t="s">
        <v>204</v>
      </c>
      <c r="E77" s="170">
        <v>1</v>
      </c>
      <c r="F77" s="173"/>
      <c r="G77" s="174">
        <f>ROUND(E77*F77,2)</f>
        <v>0</v>
      </c>
      <c r="H77" s="173"/>
      <c r="I77" s="174">
        <f>ROUND(E77*H77,2)</f>
        <v>0</v>
      </c>
      <c r="J77" s="173"/>
      <c r="K77" s="174">
        <f>ROUND(E77*J77,2)</f>
        <v>0</v>
      </c>
      <c r="L77" s="174">
        <v>20</v>
      </c>
      <c r="M77" s="174">
        <f>G77*(1+L77/100)</f>
        <v>0</v>
      </c>
      <c r="N77" s="164">
        <v>0</v>
      </c>
      <c r="O77" s="164">
        <f>ROUND(E77*N77,5)</f>
        <v>0</v>
      </c>
      <c r="P77" s="164">
        <v>0</v>
      </c>
      <c r="Q77" s="164">
        <f>ROUND(E77*P77,5)</f>
        <v>0</v>
      </c>
      <c r="R77" s="164"/>
      <c r="S77" s="164"/>
      <c r="T77" s="165">
        <v>0</v>
      </c>
      <c r="U77" s="164">
        <f>ROUND(E77*T77,2)</f>
        <v>0</v>
      </c>
      <c r="V77" s="154"/>
      <c r="W77" s="154"/>
      <c r="X77" s="154"/>
      <c r="Y77" s="154"/>
      <c r="Z77" s="154"/>
      <c r="AA77" s="154"/>
      <c r="AB77" s="154"/>
      <c r="AC77" s="154"/>
      <c r="AD77" s="154"/>
      <c r="AE77" s="154" t="s">
        <v>205</v>
      </c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</row>
    <row r="78" spans="1:60" outlineLevel="1" x14ac:dyDescent="0.2">
      <c r="A78" s="184">
        <v>38</v>
      </c>
      <c r="B78" s="185" t="s">
        <v>206</v>
      </c>
      <c r="C78" s="199" t="s">
        <v>207</v>
      </c>
      <c r="D78" s="186" t="s">
        <v>204</v>
      </c>
      <c r="E78" s="187">
        <v>1</v>
      </c>
      <c r="F78" s="188"/>
      <c r="G78" s="189">
        <f>ROUND(E78*F78,2)</f>
        <v>0</v>
      </c>
      <c r="H78" s="188"/>
      <c r="I78" s="189">
        <f>ROUND(E78*H78,2)</f>
        <v>0</v>
      </c>
      <c r="J78" s="188"/>
      <c r="K78" s="189">
        <f>ROUND(E78*J78,2)</f>
        <v>0</v>
      </c>
      <c r="L78" s="189">
        <v>20</v>
      </c>
      <c r="M78" s="189">
        <f>G78*(1+L78/100)</f>
        <v>0</v>
      </c>
      <c r="N78" s="190">
        <v>0</v>
      </c>
      <c r="O78" s="190">
        <f>ROUND(E78*N78,5)</f>
        <v>0</v>
      </c>
      <c r="P78" s="190">
        <v>0</v>
      </c>
      <c r="Q78" s="190">
        <f>ROUND(E78*P78,5)</f>
        <v>0</v>
      </c>
      <c r="R78" s="190"/>
      <c r="S78" s="190"/>
      <c r="T78" s="191">
        <v>0</v>
      </c>
      <c r="U78" s="190">
        <f>ROUND(E78*T78,2)</f>
        <v>0</v>
      </c>
      <c r="V78" s="154"/>
      <c r="W78" s="154"/>
      <c r="X78" s="154"/>
      <c r="Y78" s="154"/>
      <c r="Z78" s="154"/>
      <c r="AA78" s="154"/>
      <c r="AB78" s="154"/>
      <c r="AC78" s="154"/>
      <c r="AD78" s="154"/>
      <c r="AE78" s="154" t="s">
        <v>205</v>
      </c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</row>
    <row r="79" spans="1:60" x14ac:dyDescent="0.2">
      <c r="A79" s="6"/>
      <c r="B79" s="7" t="s">
        <v>208</v>
      </c>
      <c r="C79" s="200" t="s">
        <v>208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AC79">
        <v>15</v>
      </c>
      <c r="AD79">
        <v>20</v>
      </c>
    </row>
    <row r="80" spans="1:60" x14ac:dyDescent="0.2">
      <c r="A80" s="192"/>
      <c r="B80" s="193">
        <v>26</v>
      </c>
      <c r="C80" s="201" t="s">
        <v>208</v>
      </c>
      <c r="D80" s="194"/>
      <c r="E80" s="194"/>
      <c r="F80" s="194"/>
      <c r="G80" s="195">
        <f>G8+G31+G48+G54+G68+G71+G76</f>
        <v>0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AC80">
        <f>SUMIF(L7:L78,AC79,G7:G78)</f>
        <v>0</v>
      </c>
      <c r="AD80">
        <f>SUMIF(L7:L78,AD79,G7:G78)</f>
        <v>0</v>
      </c>
      <c r="AE80" t="s">
        <v>209</v>
      </c>
    </row>
    <row r="81" spans="1:31" x14ac:dyDescent="0.2">
      <c r="A81" s="6"/>
      <c r="B81" s="7" t="s">
        <v>208</v>
      </c>
      <c r="C81" s="200" t="s">
        <v>208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31" x14ac:dyDescent="0.2">
      <c r="A82" s="6"/>
      <c r="B82" s="7" t="s">
        <v>208</v>
      </c>
      <c r="C82" s="200" t="s">
        <v>208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31" x14ac:dyDescent="0.2">
      <c r="A83" s="263">
        <v>33</v>
      </c>
      <c r="B83" s="263"/>
      <c r="C83" s="264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31" x14ac:dyDescent="0.2">
      <c r="A84" s="265"/>
      <c r="B84" s="266"/>
      <c r="C84" s="267"/>
      <c r="D84" s="266"/>
      <c r="E84" s="266"/>
      <c r="F84" s="266"/>
      <c r="G84" s="268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AE84" t="s">
        <v>210</v>
      </c>
    </row>
    <row r="85" spans="1:31" x14ac:dyDescent="0.2">
      <c r="A85" s="269"/>
      <c r="B85" s="270"/>
      <c r="C85" s="271"/>
      <c r="D85" s="270"/>
      <c r="E85" s="270"/>
      <c r="F85" s="270"/>
      <c r="G85" s="272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31" x14ac:dyDescent="0.2">
      <c r="A86" s="269"/>
      <c r="B86" s="270"/>
      <c r="C86" s="271"/>
      <c r="D86" s="270"/>
      <c r="E86" s="270"/>
      <c r="F86" s="270"/>
      <c r="G86" s="272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31" x14ac:dyDescent="0.2">
      <c r="A87" s="269"/>
      <c r="B87" s="270"/>
      <c r="C87" s="271"/>
      <c r="D87" s="270"/>
      <c r="E87" s="270"/>
      <c r="F87" s="270"/>
      <c r="G87" s="272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31" x14ac:dyDescent="0.2">
      <c r="A88" s="273"/>
      <c r="B88" s="274"/>
      <c r="C88" s="275"/>
      <c r="D88" s="274"/>
      <c r="E88" s="274"/>
      <c r="F88" s="274"/>
      <c r="G88" s="27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31" x14ac:dyDescent="0.2">
      <c r="A89" s="6"/>
      <c r="B89" s="7" t="s">
        <v>208</v>
      </c>
      <c r="C89" s="200" t="s">
        <v>208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31" x14ac:dyDescent="0.2">
      <c r="C90" s="202"/>
      <c r="AE90" t="s">
        <v>211</v>
      </c>
    </row>
  </sheetData>
  <mergeCells count="6">
    <mergeCell ref="A84:G88"/>
    <mergeCell ref="A1:G1"/>
    <mergeCell ref="C2:G2"/>
    <mergeCell ref="C3:G3"/>
    <mergeCell ref="C4:G4"/>
    <mergeCell ref="A83:C83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</dc:creator>
  <cp:lastModifiedBy>karlstejn</cp:lastModifiedBy>
  <cp:lastPrinted>2014-02-28T09:52:57Z</cp:lastPrinted>
  <dcterms:created xsi:type="dcterms:W3CDTF">2009-04-08T07:15:50Z</dcterms:created>
  <dcterms:modified xsi:type="dcterms:W3CDTF">2018-04-10T11:45:13Z</dcterms:modified>
</cp:coreProperties>
</file>